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!!Учебные планы\Учебные планы 2019_20\ЭМ 2019_2022\"/>
    </mc:Choice>
  </mc:AlternateContent>
  <xr:revisionPtr revIDLastSave="0" documentId="13_ncr:1_{B2470F1A-1731-4941-8785-5B128167A015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Титул" sheetId="8" r:id="rId1"/>
    <sheet name="Сводные данные по бюджету" sheetId="2" r:id="rId2"/>
    <sheet name="График" sheetId="3" r:id="rId3"/>
    <sheet name="учебный план (печать)" sheetId="7" r:id="rId4"/>
    <sheet name="кабинет" sheetId="4" r:id="rId5"/>
    <sheet name="экзамены" sheetId="5" state="hidden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4" i="7" l="1"/>
  <c r="F55" i="7"/>
  <c r="F50" i="7"/>
  <c r="F49" i="7"/>
  <c r="F43" i="7"/>
  <c r="F42" i="7" l="1"/>
  <c r="F41" i="7"/>
  <c r="E18" i="7" l="1"/>
  <c r="E19" i="7"/>
  <c r="E20" i="7"/>
  <c r="E21" i="7"/>
  <c r="E17" i="7"/>
  <c r="E34" i="7"/>
  <c r="N22" i="7"/>
  <c r="N23" i="7"/>
  <c r="N24" i="7"/>
  <c r="N16" i="7"/>
  <c r="F21" i="7"/>
  <c r="J6" i="7"/>
  <c r="F24" i="7"/>
  <c r="F23" i="7"/>
  <c r="F14" i="7"/>
  <c r="F15" i="7"/>
  <c r="F9" i="7"/>
  <c r="F10" i="7"/>
  <c r="F11" i="7"/>
  <c r="F12" i="7"/>
  <c r="E12" i="7" s="1"/>
  <c r="D12" i="7" s="1"/>
  <c r="F13" i="7"/>
  <c r="F20" i="7"/>
  <c r="N18" i="7"/>
  <c r="N19" i="7"/>
  <c r="N20" i="7"/>
  <c r="N21" i="7"/>
  <c r="F17" i="7"/>
  <c r="N17" i="7"/>
  <c r="N12" i="7"/>
  <c r="N13" i="7"/>
  <c r="N14" i="7"/>
  <c r="N15" i="7"/>
  <c r="N11" i="7"/>
  <c r="N10" i="7"/>
  <c r="N8" i="7"/>
  <c r="N9" i="7"/>
  <c r="G22" i="7"/>
  <c r="H22" i="7"/>
  <c r="I22" i="7"/>
  <c r="J22" i="7"/>
  <c r="K22" i="7"/>
  <c r="L22" i="7"/>
  <c r="M22" i="7"/>
  <c r="F22" i="7"/>
  <c r="G16" i="7"/>
  <c r="H16" i="7"/>
  <c r="I16" i="7"/>
  <c r="J16" i="7"/>
  <c r="K16" i="7"/>
  <c r="L16" i="7"/>
  <c r="M16" i="7"/>
  <c r="F16" i="7"/>
  <c r="F27" i="7"/>
  <c r="F28" i="7"/>
  <c r="F29" i="7"/>
  <c r="F30" i="7"/>
  <c r="F31" i="7"/>
  <c r="F32" i="7"/>
  <c r="F33" i="7"/>
  <c r="F34" i="7"/>
  <c r="F35" i="7"/>
  <c r="F26" i="7"/>
  <c r="E24" i="7"/>
  <c r="D24" i="7"/>
  <c r="E23" i="7"/>
  <c r="D23" i="7" s="1"/>
  <c r="E14" i="7"/>
  <c r="D14" i="7" s="1"/>
  <c r="E11" i="7"/>
  <c r="D11" i="7"/>
  <c r="D22" i="7" l="1"/>
  <c r="E22" i="7"/>
  <c r="E9" i="7"/>
  <c r="D9" i="7" s="1"/>
  <c r="E10" i="7"/>
  <c r="D10" i="7" s="1"/>
  <c r="D19" i="7"/>
  <c r="D21" i="7"/>
  <c r="E13" i="7"/>
  <c r="D13" i="7" s="1"/>
  <c r="E15" i="7"/>
  <c r="D15" i="7" s="1"/>
  <c r="F8" i="7"/>
  <c r="E8" i="7" s="1"/>
  <c r="D20" i="7" l="1"/>
  <c r="E16" i="7"/>
  <c r="D57" i="7"/>
  <c r="E7" i="7"/>
  <c r="F7" i="7"/>
  <c r="F6" i="7" s="1"/>
  <c r="H7" i="7"/>
  <c r="I7" i="7"/>
  <c r="I6" i="7" s="1"/>
  <c r="J7" i="7"/>
  <c r="K7" i="7"/>
  <c r="L7" i="7"/>
  <c r="L6" i="7" s="1"/>
  <c r="M7" i="7"/>
  <c r="E52" i="7"/>
  <c r="F52" i="7"/>
  <c r="G52" i="7"/>
  <c r="H52" i="7"/>
  <c r="I52" i="7"/>
  <c r="J52" i="7"/>
  <c r="K52" i="7"/>
  <c r="L52" i="7"/>
  <c r="M52" i="7"/>
  <c r="E46" i="7"/>
  <c r="F46" i="7"/>
  <c r="G46" i="7"/>
  <c r="H46" i="7"/>
  <c r="I46" i="7"/>
  <c r="J46" i="7"/>
  <c r="K46" i="7"/>
  <c r="L46" i="7"/>
  <c r="M46" i="7"/>
  <c r="F40" i="7"/>
  <c r="F39" i="7" s="1"/>
  <c r="F37" i="7" s="1"/>
  <c r="G40" i="7"/>
  <c r="H40" i="7"/>
  <c r="I40" i="7"/>
  <c r="J40" i="7"/>
  <c r="K40" i="7"/>
  <c r="L40" i="7"/>
  <c r="M40" i="7"/>
  <c r="M65" i="7"/>
  <c r="L65" i="7"/>
  <c r="K65" i="7"/>
  <c r="J65" i="7"/>
  <c r="I65" i="7"/>
  <c r="M64" i="7"/>
  <c r="L64" i="7"/>
  <c r="J64" i="7"/>
  <c r="I64" i="7"/>
  <c r="E56" i="7"/>
  <c r="D56" i="7" s="1"/>
  <c r="D55" i="7"/>
  <c r="D53" i="7"/>
  <c r="D52" i="7" s="1"/>
  <c r="D50" i="7"/>
  <c r="D48" i="7"/>
  <c r="D47" i="7"/>
  <c r="L39" i="7"/>
  <c r="L37" i="7" s="1"/>
  <c r="K43" i="7"/>
  <c r="K64" i="7" s="1"/>
  <c r="D43" i="7"/>
  <c r="D42" i="7"/>
  <c r="D41" i="7"/>
  <c r="J39" i="7"/>
  <c r="J37" i="7" s="1"/>
  <c r="E35" i="7"/>
  <c r="D35" i="7" s="1"/>
  <c r="D34" i="7"/>
  <c r="E33" i="7"/>
  <c r="D33" i="7" s="1"/>
  <c r="E32" i="7"/>
  <c r="D32" i="7" s="1"/>
  <c r="E31" i="7"/>
  <c r="D31" i="7" s="1"/>
  <c r="E30" i="7"/>
  <c r="D30" i="7" s="1"/>
  <c r="E29" i="7"/>
  <c r="D29" i="7" s="1"/>
  <c r="E28" i="7"/>
  <c r="D28" i="7" s="1"/>
  <c r="E27" i="7"/>
  <c r="D27" i="7" s="1"/>
  <c r="E26" i="7"/>
  <c r="D26" i="7" s="1"/>
  <c r="M25" i="7"/>
  <c r="M6" i="7" s="1"/>
  <c r="L25" i="7"/>
  <c r="K25" i="7"/>
  <c r="J25" i="7"/>
  <c r="I25" i="7"/>
  <c r="H25" i="7"/>
  <c r="G25" i="7"/>
  <c r="F25" i="7"/>
  <c r="O20" i="7" s="1"/>
  <c r="D17" i="7"/>
  <c r="D18" i="7"/>
  <c r="G13" i="7"/>
  <c r="G7" i="7" s="1"/>
  <c r="D8" i="7"/>
  <c r="D53" i="5"/>
  <c r="E52" i="5"/>
  <c r="D52" i="5" s="1"/>
  <c r="D51" i="5"/>
  <c r="E50" i="5"/>
  <c r="D50" i="5" s="1"/>
  <c r="E49" i="5"/>
  <c r="D49" i="5" s="1"/>
  <c r="M48" i="5"/>
  <c r="L48" i="5"/>
  <c r="K48" i="5"/>
  <c r="J48" i="5"/>
  <c r="I48" i="5"/>
  <c r="H48" i="5"/>
  <c r="G48" i="5"/>
  <c r="F48" i="5"/>
  <c r="D46" i="5"/>
  <c r="D45" i="5"/>
  <c r="E44" i="5"/>
  <c r="D44" i="5" s="1"/>
  <c r="E43" i="5"/>
  <c r="D43" i="5" s="1"/>
  <c r="L42" i="5"/>
  <c r="K42" i="5"/>
  <c r="K63" i="5" s="1"/>
  <c r="J42" i="5"/>
  <c r="J64" i="5" s="1"/>
  <c r="I42" i="5"/>
  <c r="I64" i="5" s="1"/>
  <c r="H42" i="5"/>
  <c r="G42" i="5"/>
  <c r="F42" i="5"/>
  <c r="D40" i="5"/>
  <c r="D39" i="5"/>
  <c r="E38" i="5"/>
  <c r="D38" i="5" s="1"/>
  <c r="E37" i="5"/>
  <c r="D37" i="5" s="1"/>
  <c r="M36" i="5"/>
  <c r="H36" i="5"/>
  <c r="G36" i="5"/>
  <c r="G35" i="5" s="1"/>
  <c r="G33" i="5" s="1"/>
  <c r="F36" i="5"/>
  <c r="E31" i="5"/>
  <c r="D31" i="5" s="1"/>
  <c r="E30" i="5"/>
  <c r="D30" i="5" s="1"/>
  <c r="E29" i="5"/>
  <c r="D29" i="5" s="1"/>
  <c r="E28" i="5"/>
  <c r="D28" i="5" s="1"/>
  <c r="E27" i="5"/>
  <c r="D27" i="5" s="1"/>
  <c r="E26" i="5"/>
  <c r="D26" i="5" s="1"/>
  <c r="E25" i="5"/>
  <c r="D25" i="5" s="1"/>
  <c r="E24" i="5"/>
  <c r="D24" i="5" s="1"/>
  <c r="E23" i="5"/>
  <c r="D23" i="5" s="1"/>
  <c r="E22" i="5"/>
  <c r="D22" i="5" s="1"/>
  <c r="M21" i="5"/>
  <c r="H21" i="5"/>
  <c r="G21" i="5"/>
  <c r="F21" i="5"/>
  <c r="E21" i="5"/>
  <c r="E19" i="5"/>
  <c r="D19" i="5" s="1"/>
  <c r="E18" i="5"/>
  <c r="D18" i="5" s="1"/>
  <c r="E17" i="5"/>
  <c r="D17" i="5" s="1"/>
  <c r="G16" i="5"/>
  <c r="E16" i="5"/>
  <c r="D16" i="5" s="1"/>
  <c r="E15" i="5"/>
  <c r="D15" i="5" s="1"/>
  <c r="G14" i="5"/>
  <c r="D14" i="5"/>
  <c r="E13" i="5"/>
  <c r="D13" i="5" s="1"/>
  <c r="E12" i="5"/>
  <c r="D12" i="5" s="1"/>
  <c r="E11" i="5"/>
  <c r="D11" i="5" s="1"/>
  <c r="E10" i="5"/>
  <c r="D10" i="5" s="1"/>
  <c r="E9" i="5"/>
  <c r="D9" i="5"/>
  <c r="E8" i="5"/>
  <c r="D8" i="5" s="1"/>
  <c r="E7" i="5"/>
  <c r="D7" i="5" s="1"/>
  <c r="M5" i="5"/>
  <c r="L5" i="5"/>
  <c r="K5" i="5"/>
  <c r="J5" i="5"/>
  <c r="I5" i="5"/>
  <c r="H5" i="5"/>
  <c r="F5" i="5"/>
  <c r="B4" i="3"/>
  <c r="N7" i="7" l="1"/>
  <c r="D16" i="7"/>
  <c r="E6" i="7"/>
  <c r="D7" i="7"/>
  <c r="D6" i="7" s="1"/>
  <c r="G5" i="5"/>
  <c r="G57" i="5" s="1"/>
  <c r="J61" i="7"/>
  <c r="D40" i="7"/>
  <c r="L61" i="7"/>
  <c r="F61" i="7"/>
  <c r="L62" i="5"/>
  <c r="K62" i="5"/>
  <c r="I62" i="5"/>
  <c r="K64" i="5"/>
  <c r="I63" i="5"/>
  <c r="J63" i="5"/>
  <c r="D46" i="7"/>
  <c r="E40" i="7"/>
  <c r="D21" i="5"/>
  <c r="J62" i="5"/>
  <c r="H39" i="7"/>
  <c r="H37" i="7" s="1"/>
  <c r="G39" i="7"/>
  <c r="G37" i="7" s="1"/>
  <c r="K39" i="7"/>
  <c r="K37" i="7" s="1"/>
  <c r="K61" i="7" s="1"/>
  <c r="M39" i="7"/>
  <c r="M37" i="7" s="1"/>
  <c r="M61" i="7" s="1"/>
  <c r="D25" i="7"/>
  <c r="E25" i="7"/>
  <c r="I39" i="7"/>
  <c r="L64" i="5"/>
  <c r="L63" i="5"/>
  <c r="D36" i="5"/>
  <c r="F35" i="5"/>
  <c r="F33" i="5" s="1"/>
  <c r="F57" i="5" s="1"/>
  <c r="H35" i="5"/>
  <c r="H33" i="5" s="1"/>
  <c r="H57" i="5" s="1"/>
  <c r="J57" i="5"/>
  <c r="J58" i="5" s="1"/>
  <c r="D42" i="5"/>
  <c r="D48" i="5"/>
  <c r="D5" i="5"/>
  <c r="L57" i="5"/>
  <c r="L58" i="5" s="1"/>
  <c r="E5" i="5"/>
  <c r="E36" i="5"/>
  <c r="K57" i="5"/>
  <c r="K58" i="5" s="1"/>
  <c r="E42" i="5"/>
  <c r="M35" i="5"/>
  <c r="M33" i="5" s="1"/>
  <c r="E48" i="5"/>
  <c r="C5" i="2"/>
  <c r="D4" i="3"/>
  <c r="C4" i="2" s="1"/>
  <c r="E4" i="3"/>
  <c r="F4" i="3"/>
  <c r="G4" i="3"/>
  <c r="C5" i="3"/>
  <c r="E5" i="2" s="1"/>
  <c r="E5" i="3"/>
  <c r="F5" i="3"/>
  <c r="G5" i="3"/>
  <c r="B6" i="3"/>
  <c r="C6" i="3"/>
  <c r="E6" i="2" s="1"/>
  <c r="D6" i="3"/>
  <c r="C6" i="2" s="1"/>
  <c r="E6" i="3"/>
  <c r="F6" i="3"/>
  <c r="F7" i="2"/>
  <c r="H6" i="3"/>
  <c r="G6" i="2" s="1"/>
  <c r="H7" i="2"/>
  <c r="K6" i="7" l="1"/>
  <c r="N6" i="7" s="1"/>
  <c r="D39" i="7"/>
  <c r="D37" i="7" s="1"/>
  <c r="G6" i="7"/>
  <c r="G61" i="7" s="1"/>
  <c r="H6" i="7"/>
  <c r="H61" i="7" s="1"/>
  <c r="D61" i="7"/>
  <c r="E39" i="7"/>
  <c r="E37" i="7" s="1"/>
  <c r="E61" i="7" s="1"/>
  <c r="I37" i="7"/>
  <c r="M57" i="5"/>
  <c r="M58" i="5" s="1"/>
  <c r="P58" i="5" s="1"/>
  <c r="M63" i="5"/>
  <c r="M64" i="5"/>
  <c r="M62" i="5"/>
  <c r="D57" i="5"/>
  <c r="D35" i="5"/>
  <c r="D33" i="5" s="1"/>
  <c r="E35" i="5"/>
  <c r="E33" i="5" s="1"/>
  <c r="E57" i="5" s="1"/>
  <c r="I57" i="5"/>
  <c r="E7" i="3"/>
  <c r="B5" i="2"/>
  <c r="G7" i="2"/>
  <c r="F7" i="3"/>
  <c r="D6" i="2"/>
  <c r="D7" i="2" s="1"/>
  <c r="C7" i="3"/>
  <c r="D7" i="3"/>
  <c r="E7" i="2"/>
  <c r="C7" i="2"/>
  <c r="G7" i="3"/>
  <c r="H7" i="3"/>
  <c r="A7" i="3" l="1"/>
  <c r="I58" i="5"/>
  <c r="B7" i="2"/>
  <c r="B7" i="3"/>
  <c r="I61" i="7" l="1"/>
</calcChain>
</file>

<file path=xl/sharedStrings.xml><?xml version="1.0" encoding="utf-8"?>
<sst xmlns="http://schemas.openxmlformats.org/spreadsheetml/2006/main" count="587" uniqueCount="267">
  <si>
    <r>
      <rPr>
        <b/>
        <sz val="9"/>
        <rFont val="Arial Narrow"/>
        <family val="2"/>
      </rPr>
      <t>Индекс</t>
    </r>
  </si>
  <si>
    <r>
      <rPr>
        <b/>
        <sz val="9"/>
        <rFont val="Arial Narrow"/>
        <family val="2"/>
      </rPr>
      <t>Наименование циклов, разделов, дисциплин, профессиональных модулей, МДК, практик</t>
    </r>
  </si>
  <si>
    <r>
      <rPr>
        <b/>
        <sz val="9"/>
        <rFont val="Arial Narrow"/>
        <family val="2"/>
      </rPr>
      <t>Формы промежуточной аттестации</t>
    </r>
  </si>
  <si>
    <r>
      <rPr>
        <b/>
        <sz val="9"/>
        <rFont val="Arial Narrow"/>
        <family val="2"/>
      </rPr>
      <t>Учебная нагрузка обучающихся (час.)</t>
    </r>
  </si>
  <si>
    <r>
      <rPr>
        <b/>
        <sz val="9"/>
        <rFont val="Arial Narrow"/>
        <family val="2"/>
      </rPr>
      <t>Распределение обязательной нагрузки по курсам и семестрам (час. в семестр)</t>
    </r>
  </si>
  <si>
    <r>
      <rPr>
        <b/>
        <sz val="9"/>
        <rFont val="Arial Narrow"/>
        <family val="2"/>
      </rPr>
      <t>максимальная</t>
    </r>
  </si>
  <si>
    <r>
      <rPr>
        <b/>
        <sz val="9"/>
        <rFont val="Arial Narrow"/>
        <family val="2"/>
      </rPr>
      <t>самостотельная</t>
    </r>
  </si>
  <si>
    <r>
      <rPr>
        <b/>
        <sz val="9"/>
        <rFont val="Arial Narrow"/>
        <family val="2"/>
      </rPr>
      <t>Обязательная аудиторная</t>
    </r>
  </si>
  <si>
    <r>
      <rPr>
        <b/>
        <sz val="9"/>
        <rFont val="Arial Narrow"/>
        <family val="2"/>
      </rPr>
      <t>всего заняти</t>
    </r>
  </si>
  <si>
    <r>
      <rPr>
        <b/>
        <sz val="9"/>
        <rFont val="Arial Narrow"/>
        <family val="2"/>
      </rPr>
      <t>в том числе</t>
    </r>
  </si>
  <si>
    <r>
      <rPr>
        <b/>
        <sz val="9"/>
        <rFont val="Arial Narrow"/>
        <family val="2"/>
      </rPr>
      <t>I курс</t>
    </r>
  </si>
  <si>
    <r>
      <rPr>
        <b/>
        <sz val="9"/>
        <rFont val="Arial Narrow"/>
        <family val="2"/>
      </rPr>
      <t>II курс</t>
    </r>
  </si>
  <si>
    <r>
      <rPr>
        <b/>
        <sz val="9"/>
        <rFont val="Arial Narrow"/>
        <family val="2"/>
      </rPr>
      <t>III курс</t>
    </r>
  </si>
  <si>
    <r>
      <rPr>
        <b/>
        <sz val="9"/>
        <rFont val="Arial Narrow"/>
        <family val="2"/>
      </rPr>
      <t xml:space="preserve">1 сем.
</t>
    </r>
    <r>
      <rPr>
        <b/>
        <sz val="9"/>
        <rFont val="Arial"/>
        <family val="2"/>
      </rPr>
      <t>16</t>
    </r>
  </si>
  <si>
    <r>
      <rPr>
        <b/>
        <sz val="9"/>
        <rFont val="Arial Narrow"/>
        <family val="2"/>
      </rPr>
      <t xml:space="preserve">2 сем.
</t>
    </r>
    <r>
      <rPr>
        <b/>
        <sz val="9"/>
        <rFont val="Arial"/>
        <family val="2"/>
      </rPr>
      <t>21</t>
    </r>
  </si>
  <si>
    <r>
      <rPr>
        <b/>
        <sz val="9"/>
        <rFont val="Arial Narrow"/>
        <family val="2"/>
      </rPr>
      <t xml:space="preserve">3 сем.
</t>
    </r>
    <r>
      <rPr>
        <b/>
        <sz val="9"/>
        <rFont val="Arial"/>
        <family val="2"/>
      </rPr>
      <t>15</t>
    </r>
  </si>
  <si>
    <r>
      <rPr>
        <b/>
        <sz val="9"/>
        <rFont val="Arial Narrow"/>
        <family val="2"/>
      </rPr>
      <t xml:space="preserve">4 сем.
</t>
    </r>
    <r>
      <rPr>
        <b/>
        <sz val="9"/>
        <rFont val="Arial"/>
        <family val="2"/>
      </rPr>
      <t>15</t>
    </r>
  </si>
  <si>
    <r>
      <rPr>
        <b/>
        <sz val="9"/>
        <rFont val="Times New Roman"/>
        <family val="1"/>
      </rPr>
      <t>О.00</t>
    </r>
  </si>
  <si>
    <r>
      <rPr>
        <b/>
        <sz val="9"/>
        <rFont val="Times New Roman"/>
        <family val="1"/>
      </rPr>
      <t>Общеобразовательный цикл</t>
    </r>
  </si>
  <si>
    <r>
      <rPr>
        <sz val="9"/>
        <rFont val="Times New Roman"/>
        <family val="1"/>
      </rPr>
      <t>ОДБ.01</t>
    </r>
  </si>
  <si>
    <r>
      <rPr>
        <sz val="9"/>
        <rFont val="Times New Roman"/>
        <family val="1"/>
      </rPr>
      <t>ОДБ.02</t>
    </r>
  </si>
  <si>
    <r>
      <rPr>
        <sz val="9"/>
        <rFont val="Times New Roman"/>
        <family val="1"/>
      </rPr>
      <t>ОДБ.03</t>
    </r>
  </si>
  <si>
    <r>
      <rPr>
        <sz val="9"/>
        <rFont val="Times New Roman"/>
        <family val="1"/>
      </rPr>
      <t>~,дз,~,дз</t>
    </r>
  </si>
  <si>
    <r>
      <rPr>
        <sz val="9"/>
        <rFont val="Times New Roman"/>
        <family val="1"/>
      </rPr>
      <t>ОДБ.04</t>
    </r>
  </si>
  <si>
    <r>
      <rPr>
        <sz val="9"/>
        <rFont val="Times New Roman"/>
        <family val="1"/>
      </rPr>
      <t>ОДБ.05</t>
    </r>
  </si>
  <si>
    <r>
      <rPr>
        <sz val="9"/>
        <rFont val="Times New Roman"/>
        <family val="1"/>
      </rPr>
      <t>ОДБ.06</t>
    </r>
  </si>
  <si>
    <r>
      <rPr>
        <sz val="9"/>
        <rFont val="Times New Roman"/>
        <family val="1"/>
      </rPr>
      <t>ОДБ.07</t>
    </r>
  </si>
  <si>
    <r>
      <rPr>
        <sz val="9"/>
        <rFont val="Times New Roman"/>
        <family val="1"/>
      </rPr>
      <t>ОДБ.08</t>
    </r>
  </si>
  <si>
    <r>
      <rPr>
        <sz val="9"/>
        <rFont val="Times New Roman"/>
        <family val="1"/>
      </rPr>
      <t>ОДБ.09</t>
    </r>
  </si>
  <si>
    <r>
      <rPr>
        <sz val="9"/>
        <rFont val="Times New Roman"/>
        <family val="1"/>
      </rPr>
      <t>ОДП.02</t>
    </r>
  </si>
  <si>
    <r>
      <rPr>
        <sz val="9"/>
        <rFont val="Times New Roman"/>
        <family val="1"/>
      </rPr>
      <t>ОДП.01</t>
    </r>
  </si>
  <si>
    <r>
      <rPr>
        <sz val="9"/>
        <rFont val="Times New Roman"/>
        <family val="1"/>
      </rPr>
      <t>ОДП.03</t>
    </r>
  </si>
  <si>
    <r>
      <rPr>
        <sz val="9"/>
        <rFont val="Times New Roman"/>
        <family val="1"/>
      </rPr>
      <t>~,~,~,дз</t>
    </r>
  </si>
  <si>
    <r>
      <rPr>
        <b/>
        <sz val="9"/>
        <rFont val="Times New Roman"/>
        <family val="1"/>
      </rPr>
      <t>ОП.00</t>
    </r>
  </si>
  <si>
    <r>
      <rPr>
        <sz val="9"/>
        <rFont val="Times New Roman"/>
        <family val="1"/>
      </rPr>
      <t>ОП.01</t>
    </r>
  </si>
  <si>
    <r>
      <rPr>
        <sz val="9"/>
        <rFont val="Times New Roman"/>
        <family val="1"/>
      </rPr>
      <t>дз</t>
    </r>
  </si>
  <si>
    <r>
      <rPr>
        <sz val="9"/>
        <rFont val="Times New Roman"/>
        <family val="1"/>
      </rPr>
      <t>ОП.02</t>
    </r>
  </si>
  <si>
    <r>
      <rPr>
        <sz val="9"/>
        <rFont val="Times New Roman"/>
        <family val="1"/>
      </rPr>
      <t>ОП.03</t>
    </r>
  </si>
  <si>
    <r>
      <rPr>
        <sz val="9"/>
        <rFont val="Times New Roman"/>
        <family val="1"/>
      </rPr>
      <t>ОП.04</t>
    </r>
  </si>
  <si>
    <r>
      <rPr>
        <sz val="9"/>
        <rFont val="Times New Roman"/>
        <family val="1"/>
      </rPr>
      <t>ОП.05</t>
    </r>
  </si>
  <si>
    <r>
      <rPr>
        <sz val="9"/>
        <rFont val="Times New Roman"/>
        <family val="1"/>
      </rPr>
      <t>э</t>
    </r>
  </si>
  <si>
    <r>
      <rPr>
        <sz val="9"/>
        <rFont val="Times New Roman"/>
        <family val="1"/>
      </rPr>
      <t>ОП.06</t>
    </r>
  </si>
  <si>
    <r>
      <rPr>
        <sz val="9"/>
        <rFont val="Times New Roman"/>
        <family val="1"/>
      </rPr>
      <t>ОП.В.07</t>
    </r>
  </si>
  <si>
    <r>
      <rPr>
        <sz val="9"/>
        <rFont val="Times New Roman"/>
        <family val="1"/>
      </rPr>
      <t>з</t>
    </r>
  </si>
  <si>
    <r>
      <rPr>
        <sz val="9"/>
        <rFont val="Times New Roman"/>
        <family val="1"/>
      </rPr>
      <t>ОП.В.08</t>
    </r>
  </si>
  <si>
    <r>
      <rPr>
        <sz val="9"/>
        <rFont val="Times New Roman"/>
        <family val="1"/>
      </rPr>
      <t>ОП.В.09</t>
    </r>
  </si>
  <si>
    <r>
      <rPr>
        <sz val="9"/>
        <rFont val="Times New Roman"/>
        <family val="1"/>
      </rPr>
      <t>ОП.В.10</t>
    </r>
  </si>
  <si>
    <r>
      <rPr>
        <sz val="9"/>
        <rFont val="Times New Roman"/>
        <family val="1"/>
      </rPr>
      <t>МДК 01.01</t>
    </r>
  </si>
  <si>
    <r>
      <rPr>
        <sz val="9"/>
        <rFont val="Times New Roman"/>
        <family val="1"/>
      </rPr>
      <t>УП.01</t>
    </r>
  </si>
  <si>
    <r>
      <rPr>
        <sz val="9"/>
        <rFont val="Times New Roman"/>
        <family val="1"/>
      </rPr>
      <t>ПП.01</t>
    </r>
  </si>
  <si>
    <r>
      <rPr>
        <sz val="9"/>
        <rFont val="Times New Roman"/>
        <family val="1"/>
      </rPr>
      <t>МДК 02.01</t>
    </r>
  </si>
  <si>
    <r>
      <rPr>
        <sz val="9"/>
        <rFont val="Times New Roman"/>
        <family val="1"/>
      </rPr>
      <t>МДК02.02</t>
    </r>
  </si>
  <si>
    <r>
      <rPr>
        <sz val="9"/>
        <rFont val="Times New Roman"/>
        <family val="1"/>
      </rPr>
      <t>УП02</t>
    </r>
  </si>
  <si>
    <r>
      <rPr>
        <sz val="9"/>
        <rFont val="Times New Roman"/>
        <family val="1"/>
      </rPr>
      <t>ПП02</t>
    </r>
  </si>
  <si>
    <r>
      <rPr>
        <sz val="9"/>
        <rFont val="Times New Roman"/>
        <family val="1"/>
      </rPr>
      <t>ФК.00</t>
    </r>
  </si>
  <si>
    <r>
      <rPr>
        <b/>
        <sz val="9"/>
        <rFont val="Times New Roman"/>
        <family val="1"/>
      </rPr>
      <t>ГИА</t>
    </r>
  </si>
  <si>
    <r>
      <rPr>
        <b/>
        <sz val="9"/>
        <rFont val="Times New Roman"/>
        <family val="1"/>
      </rPr>
      <t>Государственная итоговая аттестация</t>
    </r>
  </si>
  <si>
    <r>
      <rPr>
        <b/>
        <sz val="9"/>
        <rFont val="Times New Roman"/>
        <family val="1"/>
      </rPr>
      <t>всего</t>
    </r>
  </si>
  <si>
    <r>
      <rPr>
        <sz val="9"/>
        <rFont val="Times New Roman"/>
        <family val="1"/>
      </rPr>
      <t>Консультации на учебную группу по 100 часов в год</t>
    </r>
  </si>
  <si>
    <r>
      <rPr>
        <sz val="9"/>
        <rFont val="Times New Roman"/>
        <family val="1"/>
      </rPr>
      <t>дисциплин и</t>
    </r>
  </si>
  <si>
    <r>
      <rPr>
        <b/>
        <sz val="9"/>
        <rFont val="Times New Roman"/>
        <family val="1"/>
      </rPr>
      <t>Государственная итоговая аттестация                                                                                                1 нед</t>
    </r>
  </si>
  <si>
    <r>
      <rPr>
        <sz val="9"/>
        <rFont val="Times New Roman"/>
        <family val="1"/>
      </rPr>
      <t xml:space="preserve">учебной
</t>
    </r>
    <r>
      <rPr>
        <sz val="9"/>
        <rFont val="Times New Roman"/>
        <family val="1"/>
      </rPr>
      <t>практики</t>
    </r>
  </si>
  <si>
    <r>
      <rPr>
        <b/>
        <sz val="9"/>
        <rFont val="Times New Roman"/>
        <family val="1"/>
      </rPr>
      <t xml:space="preserve">Выпускная квалификационная работа:выпускная практическая
</t>
    </r>
    <r>
      <rPr>
        <b/>
        <sz val="9"/>
        <rFont val="Times New Roman"/>
        <family val="1"/>
      </rPr>
      <t>квалификационная работа и письменная экзаменационная работа</t>
    </r>
  </si>
  <si>
    <r>
      <rPr>
        <sz val="9"/>
        <rFont val="Times New Roman"/>
        <family val="1"/>
      </rPr>
      <t>пр.. прак</t>
    </r>
  </si>
  <si>
    <r>
      <rPr>
        <sz val="9"/>
        <rFont val="Times New Roman"/>
        <family val="1"/>
      </rPr>
      <t>экзаменов</t>
    </r>
  </si>
  <si>
    <r>
      <rPr>
        <sz val="9"/>
        <rFont val="Times New Roman"/>
        <family val="1"/>
      </rPr>
      <t>дифзач.</t>
    </r>
  </si>
  <si>
    <r>
      <rPr>
        <sz val="9"/>
        <rFont val="Times New Roman"/>
        <family val="1"/>
      </rPr>
      <t>зачетов</t>
    </r>
  </si>
  <si>
    <t>ПМ.03</t>
  </si>
  <si>
    <t>ПМ02</t>
  </si>
  <si>
    <t>ПМ.00</t>
  </si>
  <si>
    <t>ПМ.01</t>
  </si>
  <si>
    <t>ПП.00</t>
  </si>
  <si>
    <t>ОДБ.01</t>
  </si>
  <si>
    <t>Базовые  общеобразовательные дисциплины</t>
  </si>
  <si>
    <t>ОДП.02</t>
  </si>
  <si>
    <t>Русский язык</t>
  </si>
  <si>
    <t>Литература</t>
  </si>
  <si>
    <t>Иностранный язык</t>
  </si>
  <si>
    <t>История</t>
  </si>
  <si>
    <t>Обществознание</t>
  </si>
  <si>
    <t>Химия</t>
  </si>
  <si>
    <t>Биология</t>
  </si>
  <si>
    <t>Физическая культура</t>
  </si>
  <si>
    <t>ОБЖ</t>
  </si>
  <si>
    <t>Профильные общеобразовательные дисциплины</t>
  </si>
  <si>
    <t>Математика</t>
  </si>
  <si>
    <t>Физика</t>
  </si>
  <si>
    <t>Информатика и ИКТ</t>
  </si>
  <si>
    <t>Общепрофессиональный цикл</t>
  </si>
  <si>
    <t>Техническое черчение</t>
  </si>
  <si>
    <t>Электротехника</t>
  </si>
  <si>
    <t>Основы технической механики и слесарных работ</t>
  </si>
  <si>
    <t>Материалловедение</t>
  </si>
  <si>
    <t>Охрана труда</t>
  </si>
  <si>
    <t>Безопасность жизнедеятельности</t>
  </si>
  <si>
    <t>Введение в профессию</t>
  </si>
  <si>
    <t>Электроматериалловедение</t>
  </si>
  <si>
    <t>Основы предпринимательства</t>
  </si>
  <si>
    <t>Сведения об электроустановках</t>
  </si>
  <si>
    <t>Профессиональный цикл</t>
  </si>
  <si>
    <t>Профессиональные модули</t>
  </si>
  <si>
    <t>Сборка, монтаж ,регулировкаи ремонт узлов и механизмовоборудования, агрегатов,машин, станков и другого электрооборудования промышленных организаций</t>
  </si>
  <si>
    <t>Основы слесарно-сборочных и электромонтажных работ</t>
  </si>
  <si>
    <t>Организация работ по сборке, монтажу, и ремонтуэлектрооборудования промышленных организаций</t>
  </si>
  <si>
    <t>Учебная практика ( производственное обучение)</t>
  </si>
  <si>
    <t>Производственная практика</t>
  </si>
  <si>
    <t>Проверка и наладка электрооборудования</t>
  </si>
  <si>
    <t>Организация и технология проверки электрооборудования</t>
  </si>
  <si>
    <t>Контрольно-измерительные приборы</t>
  </si>
  <si>
    <t>Устранение и предупреждение аварий и неполадок</t>
  </si>
  <si>
    <t>МДК 01.02</t>
  </si>
  <si>
    <t>МДК 03.01</t>
  </si>
  <si>
    <t>Организация технического обслуживания  электрооборудования промышленных организаций</t>
  </si>
  <si>
    <t>э,э,~,э</t>
  </si>
  <si>
    <t>дз,э,~,э</t>
  </si>
  <si>
    <t>экз.кв</t>
  </si>
  <si>
    <t>~,э</t>
  </si>
  <si>
    <t>ВСЕГО</t>
  </si>
  <si>
    <t>Всего</t>
  </si>
  <si>
    <t>II курс</t>
  </si>
  <si>
    <t>I курс</t>
  </si>
  <si>
    <t>Каникулы</t>
  </si>
  <si>
    <t>Государственная итоговая аттестация</t>
  </si>
  <si>
    <t>Промежуточная аттестация</t>
  </si>
  <si>
    <t>Учебная практика</t>
  </si>
  <si>
    <t>Обучение по дисциплинам и междисциплинарным курсам</t>
  </si>
  <si>
    <t>Условные обозначения</t>
  </si>
  <si>
    <t>пс</t>
  </si>
  <si>
    <t>с</t>
  </si>
  <si>
    <t>у</t>
  </si>
  <si>
    <t>т</t>
  </si>
  <si>
    <t>к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</si>
  <si>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</si>
  <si>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</si>
  <si>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</si>
  <si>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</si>
  <si>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</si>
  <si>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</si>
  <si>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</si>
  <si>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</si>
  <si>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</si>
  <si>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</si>
  <si>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</si>
  <si>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</si>
  <si>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</t>
  </si>
  <si>
    <t>ГИА</t>
  </si>
  <si>
    <t>Преддипломная практика</t>
  </si>
  <si>
    <t>Теоретическое обучение</t>
  </si>
  <si>
    <t>III курс</t>
  </si>
  <si>
    <t>13.02.11 «Техническая эксплуатация и обслуживание электрического и электромеханического оборудования( по отраслям)</t>
  </si>
  <si>
    <t>№</t>
  </si>
  <si>
    <t>Наименование</t>
  </si>
  <si>
    <t>КАБИНЕТЫ</t>
  </si>
  <si>
    <t>гуманитарных и социально- экономических дисциплин</t>
  </si>
  <si>
    <t>математики</t>
  </si>
  <si>
    <t>информатики и информационных технологий в профессиональной деятельности</t>
  </si>
  <si>
    <t>основ экономики</t>
  </si>
  <si>
    <t>Физики</t>
  </si>
  <si>
    <t>Химии, биологии</t>
  </si>
  <si>
    <t>русского языка и литературы</t>
  </si>
  <si>
    <t>иностранного языка</t>
  </si>
  <si>
    <t>ЛАБОРАТОРИИ</t>
  </si>
  <si>
    <t>технической механики</t>
  </si>
  <si>
    <t>электротехники и электроники</t>
  </si>
  <si>
    <t>материаловедения</t>
  </si>
  <si>
    <t>МАСТЕРСКИЕ</t>
  </si>
  <si>
    <t>слесарно-механические;</t>
  </si>
  <si>
    <t>электромонтажные.</t>
  </si>
  <si>
    <t>Спортивный комплекс:</t>
  </si>
  <si>
    <t>Спортивный зал</t>
  </si>
  <si>
    <t>Открытый стадион широкого профиля с элементами полосы препятствий;</t>
  </si>
  <si>
    <t>ЗАЛЫ</t>
  </si>
  <si>
    <t>Библиотека, читальный зал с выходом в сеть Интернет</t>
  </si>
  <si>
    <t>актовый зал</t>
  </si>
  <si>
    <t xml:space="preserve">3. Перечень кабинетов, лабораторий, мастерских и др. </t>
  </si>
  <si>
    <t>технического черчения</t>
  </si>
  <si>
    <t>охраны труда</t>
  </si>
  <si>
    <t>Электротехники</t>
  </si>
  <si>
    <t>Безопасности жизнедеятельности</t>
  </si>
  <si>
    <t>Информационных технологий</t>
  </si>
  <si>
    <t>Контрольно-измерительных приборов</t>
  </si>
  <si>
    <t>технического обслуживания  электрооборудования.</t>
  </si>
  <si>
    <t>Стрелковый тир или место для стрельбы</t>
  </si>
  <si>
    <r>
      <rPr>
        <b/>
        <sz val="9"/>
        <rFont val="Arial Narrow"/>
        <family val="2"/>
      </rPr>
      <t xml:space="preserve">5 сем.
</t>
    </r>
    <r>
      <rPr>
        <b/>
        <sz val="9"/>
        <rFont val="Arial"/>
        <family val="2"/>
      </rPr>
      <t>13</t>
    </r>
  </si>
  <si>
    <t>практические</t>
  </si>
  <si>
    <t>лабораторные</t>
  </si>
  <si>
    <t>гиа</t>
  </si>
  <si>
    <r>
      <rPr>
        <b/>
        <sz val="12"/>
        <color indexed="8"/>
        <rFont val="Times New Roman"/>
        <family val="1"/>
        <charset val="204"/>
      </rPr>
      <t xml:space="preserve">Т </t>
    </r>
    <r>
      <rPr>
        <sz val="12"/>
        <color rgb="FF000000"/>
        <rFont val="Times New Roman"/>
        <family val="1"/>
        <charset val="204"/>
      </rPr>
      <t>- теоретическое обучение</t>
    </r>
  </si>
  <si>
    <r>
      <rPr>
        <b/>
        <sz val="12"/>
        <color indexed="8"/>
        <rFont val="Times New Roman"/>
        <family val="1"/>
        <charset val="204"/>
      </rPr>
      <t xml:space="preserve">С </t>
    </r>
    <r>
      <rPr>
        <sz val="12"/>
        <color rgb="FF000000"/>
        <rFont val="Times New Roman"/>
        <family val="1"/>
        <charset val="204"/>
      </rPr>
      <t>- сессия</t>
    </r>
  </si>
  <si>
    <r>
      <rPr>
        <b/>
        <sz val="12"/>
        <color indexed="8"/>
        <rFont val="Times New Roman"/>
        <family val="1"/>
        <charset val="204"/>
      </rPr>
      <t xml:space="preserve">К </t>
    </r>
    <r>
      <rPr>
        <sz val="12"/>
        <color rgb="FF000000"/>
        <rFont val="Times New Roman"/>
        <family val="1"/>
        <charset val="204"/>
      </rPr>
      <t xml:space="preserve"> каникулы</t>
    </r>
  </si>
  <si>
    <r>
      <rPr>
        <b/>
        <sz val="12"/>
        <color indexed="8"/>
        <rFont val="Times New Roman"/>
        <family val="1"/>
        <charset val="204"/>
      </rPr>
      <t xml:space="preserve">У </t>
    </r>
    <r>
      <rPr>
        <sz val="12"/>
        <color rgb="FF000000"/>
        <rFont val="Times New Roman"/>
        <family val="1"/>
        <charset val="204"/>
      </rPr>
      <t>- учебная практика</t>
    </r>
  </si>
  <si>
    <r>
      <rPr>
        <b/>
        <sz val="12"/>
        <color indexed="8"/>
        <rFont val="Times New Roman"/>
        <family val="1"/>
        <charset val="204"/>
      </rPr>
      <t xml:space="preserve">Пс </t>
    </r>
    <r>
      <rPr>
        <sz val="12"/>
        <color rgb="FF000000"/>
        <rFont val="Times New Roman"/>
        <family val="1"/>
        <charset val="204"/>
      </rPr>
      <t>- производственная практика</t>
    </r>
  </si>
  <si>
    <r>
      <rPr>
        <b/>
        <sz val="12"/>
        <color indexed="8"/>
        <rFont val="Times New Roman"/>
        <family val="1"/>
        <charset val="204"/>
      </rPr>
      <t xml:space="preserve">Пд </t>
    </r>
    <r>
      <rPr>
        <sz val="12"/>
        <color rgb="FF000000"/>
        <rFont val="Times New Roman"/>
        <family val="1"/>
        <charset val="204"/>
      </rPr>
      <t>- преддипломная практика</t>
    </r>
  </si>
  <si>
    <r>
      <rPr>
        <b/>
        <sz val="12"/>
        <color indexed="8"/>
        <rFont val="Times New Roman"/>
        <family val="1"/>
        <charset val="204"/>
      </rPr>
      <t xml:space="preserve">ГИА </t>
    </r>
    <r>
      <rPr>
        <sz val="12"/>
        <color rgb="FF000000"/>
        <rFont val="Times New Roman"/>
        <family val="1"/>
        <charset val="204"/>
      </rPr>
      <t xml:space="preserve">- </t>
    </r>
    <r>
      <rPr>
        <sz val="12"/>
        <color indexed="8"/>
        <rFont val="Times New Roman"/>
        <family val="1"/>
        <charset val="204"/>
      </rPr>
      <t>Государственная итоговая аттестация</t>
    </r>
  </si>
  <si>
    <r>
      <rPr>
        <b/>
        <sz val="12"/>
        <color theme="1"/>
        <rFont val="Times New Roman"/>
        <family val="1"/>
        <charset val="204"/>
      </rPr>
      <t>т/у</t>
    </r>
    <r>
      <rPr>
        <sz val="12"/>
        <color theme="1"/>
        <rFont val="Times New Roman"/>
        <family val="1"/>
        <charset val="204"/>
      </rPr>
      <t>- учебная практика 1 раз внеделю</t>
    </r>
  </si>
  <si>
    <t>э</t>
  </si>
  <si>
    <t>дз</t>
  </si>
  <si>
    <t>з</t>
  </si>
  <si>
    <t>дз,дз,дз</t>
  </si>
  <si>
    <t>дз,дз</t>
  </si>
  <si>
    <t>~,дз,~,дз</t>
  </si>
  <si>
    <t>э,~,~,э</t>
  </si>
  <si>
    <t>~,дз,~,~</t>
  </si>
  <si>
    <t>з,з,з,з</t>
  </si>
  <si>
    <t>~,~</t>
  </si>
  <si>
    <t>~</t>
  </si>
  <si>
    <t>дз,~</t>
  </si>
  <si>
    <t>УП03</t>
  </si>
  <si>
    <t>ПП03</t>
  </si>
  <si>
    <t>пр.прак</t>
  </si>
  <si>
    <t>Государственная итоговая аттестация                                        2 нед</t>
  </si>
  <si>
    <t>ФК.00</t>
  </si>
  <si>
    <t>Общие общеобразовательные учебные дисциплины</t>
  </si>
  <si>
    <t>ОУД</t>
  </si>
  <si>
    <t>ОУД.01</t>
  </si>
  <si>
    <t>2 сем.
19/УП4</t>
  </si>
  <si>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</si>
  <si>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</si>
  <si>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</si>
  <si>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</si>
  <si>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</si>
  <si>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максимальная</t>
  </si>
  <si>
    <t>самостотельная</t>
  </si>
  <si>
    <t>Обязательная аудиторная</t>
  </si>
  <si>
    <t>всего заняти</t>
  </si>
  <si>
    <t>в том числе</t>
  </si>
  <si>
    <t>1 сем.
17</t>
  </si>
  <si>
    <t>3 сем.
14/УП2</t>
  </si>
  <si>
    <t>4 сем.
15/УП8</t>
  </si>
  <si>
    <t>5 сем.
12/УП2/ПП23/ГИА2</t>
  </si>
  <si>
    <t>ОУД.02</t>
  </si>
  <si>
    <t>ОУД.03</t>
  </si>
  <si>
    <t>ОУД.04</t>
  </si>
  <si>
    <t>ОУД.05</t>
  </si>
  <si>
    <t>ОУД.06</t>
  </si>
  <si>
    <t>ОУД.07</t>
  </si>
  <si>
    <t>Астрономия</t>
  </si>
  <si>
    <t>ОУД.08</t>
  </si>
  <si>
    <t>Основы безопасности жизнедеятельности</t>
  </si>
  <si>
    <t>Дисциплины по выбору из обязательных предметных областей</t>
  </si>
  <si>
    <t>ОУД.09</t>
  </si>
  <si>
    <t>ОУД.10</t>
  </si>
  <si>
    <t>ОУД.11</t>
  </si>
  <si>
    <t>ОУД.12</t>
  </si>
  <si>
    <t>Обществознание (включая экономику и право)</t>
  </si>
  <si>
    <t>ОУД.13</t>
  </si>
  <si>
    <t>Дополнительные дисциплины</t>
  </si>
  <si>
    <t>Основы проектной деятельности</t>
  </si>
  <si>
    <t>УД.01</t>
  </si>
  <si>
    <t>УД</t>
  </si>
  <si>
    <t>УД.02</t>
  </si>
  <si>
    <t>Основы электротехники</t>
  </si>
  <si>
    <t>~,дз</t>
  </si>
  <si>
    <t>Общепрофессиональный учебный цикл</t>
  </si>
  <si>
    <t>з,з</t>
  </si>
  <si>
    <t>~,~,дз</t>
  </si>
  <si>
    <t>~,~,~,дз</t>
  </si>
  <si>
    <t>~,~,~,э</t>
  </si>
  <si>
    <t>~,~,~, э</t>
  </si>
  <si>
    <t>~,~,э</t>
  </si>
  <si>
    <t xml:space="preserve">1.Сводные данные по бюджету времени (в неделях) по профессии «Электромонтер по ремонту и обслуживанию электрооборудования» (по отраслям)  </t>
  </si>
  <si>
    <t xml:space="preserve">Информатика </t>
  </si>
  <si>
    <t>ОП.В.08</t>
  </si>
  <si>
    <t>ОП.В.07</t>
  </si>
  <si>
    <t>Электроматериаловедение</t>
  </si>
  <si>
    <t>2. Учебный план</t>
  </si>
  <si>
    <r>
      <t xml:space="preserve">   </t>
    </r>
    <r>
      <rPr>
        <b/>
        <sz val="14"/>
        <color theme="1"/>
        <rFont val="Times New Roman"/>
        <family val="1"/>
        <charset val="204"/>
      </rPr>
      <t xml:space="preserve"> Календарный учебный график  2019-2022 у.г. по  профессии 13.01.10   «Электромонтер по ремонту и обслуживанию электрооборудования» (по отраслям)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</si>
</sst>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b/>
      <sz val="9"/>
      <name val="Arial Narrow"/>
      <family val="2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7"/>
      <name val="Times New Roman"/>
      <family val="1"/>
      <charset val="204"/>
    </font>
    <font>
      <b/>
      <sz val="9"/>
      <name val="Arial Narrow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2"/>
    </font>
    <font>
      <b/>
      <sz val="9"/>
      <color rgb="FFFF0000"/>
      <name val="Times New Roman"/>
      <family val="1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53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1" fontId="0" fillId="0" borderId="1" xfId="0" applyNumberForma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top" wrapText="1"/>
    </xf>
    <xf numFmtId="1" fontId="21" fillId="0" borderId="1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0" fillId="0" borderId="24" xfId="0" applyNumberFormat="1" applyFill="1" applyBorder="1" applyAlignment="1">
      <alignment horizontal="center" vertical="center" wrapText="1"/>
    </xf>
    <xf numFmtId="1" fontId="0" fillId="0" borderId="25" xfId="0" applyNumberForma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left" vertical="top"/>
    </xf>
    <xf numFmtId="0" fontId="23" fillId="2" borderId="32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right"/>
    </xf>
    <xf numFmtId="0" fontId="2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23" fillId="0" borderId="32" xfId="0" applyFont="1" applyFill="1" applyBorder="1" applyAlignment="1">
      <alignment horizontal="left" wrapText="1"/>
    </xf>
    <xf numFmtId="0" fontId="26" fillId="0" borderId="32" xfId="0" applyFont="1" applyFill="1" applyBorder="1" applyAlignment="1">
      <alignment horizontal="left" wrapText="1"/>
    </xf>
    <xf numFmtId="0" fontId="23" fillId="0" borderId="32" xfId="0" applyFont="1" applyFill="1" applyBorder="1" applyAlignment="1">
      <alignment horizontal="left" wrapText="1" indent="15"/>
    </xf>
    <xf numFmtId="0" fontId="23" fillId="0" borderId="32" xfId="0" applyFont="1" applyFill="1" applyBorder="1" applyAlignment="1">
      <alignment horizontal="left" wrapText="1" indent="1"/>
    </xf>
    <xf numFmtId="0" fontId="23" fillId="0" borderId="3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27" fillId="0" borderId="32" xfId="1" applyFont="1" applyBorder="1" applyAlignment="1">
      <alignment horizontal="center" vertical="center"/>
    </xf>
    <xf numFmtId="0" fontId="29" fillId="0" borderId="32" xfId="1" applyFont="1" applyBorder="1" applyAlignment="1">
      <alignment horizontal="center" vertical="center" textRotation="90"/>
    </xf>
    <xf numFmtId="0" fontId="29" fillId="0" borderId="38" xfId="1" applyFont="1" applyBorder="1" applyAlignment="1">
      <alignment horizontal="center" vertical="center" textRotation="90"/>
    </xf>
    <xf numFmtId="0" fontId="29" fillId="0" borderId="32" xfId="1" applyFont="1" applyBorder="1" applyAlignment="1">
      <alignment horizontal="center" vertical="center"/>
    </xf>
    <xf numFmtId="0" fontId="29" fillId="0" borderId="0" xfId="1" applyFont="1" applyBorder="1"/>
    <xf numFmtId="0" fontId="29" fillId="0" borderId="37" xfId="1" applyFont="1" applyBorder="1"/>
    <xf numFmtId="0" fontId="30" fillId="0" borderId="36" xfId="1" applyFont="1" applyBorder="1" applyAlignment="1">
      <alignment horizontal="center" vertical="center"/>
    </xf>
    <xf numFmtId="0" fontId="30" fillId="0" borderId="35" xfId="1" applyFont="1" applyBorder="1" applyAlignment="1">
      <alignment horizontal="center" vertical="center"/>
    </xf>
    <xf numFmtId="0" fontId="29" fillId="0" borderId="0" xfId="1" applyFont="1" applyBorder="1" applyAlignment="1"/>
    <xf numFmtId="16" fontId="29" fillId="0" borderId="0" xfId="1" applyNumberFormat="1" applyFont="1" applyBorder="1"/>
    <xf numFmtId="49" fontId="23" fillId="0" borderId="0" xfId="0" applyNumberFormat="1" applyFont="1" applyFill="1" applyBorder="1" applyAlignment="1">
      <alignment horizontal="left" vertical="top"/>
    </xf>
    <xf numFmtId="0" fontId="27" fillId="0" borderId="32" xfId="1" applyFont="1" applyFill="1" applyBorder="1" applyAlignment="1">
      <alignment horizontal="center" vertical="center"/>
    </xf>
    <xf numFmtId="0" fontId="27" fillId="0" borderId="32" xfId="1" applyFont="1" applyBorder="1" applyAlignment="1">
      <alignment horizontal="center" vertical="center" textRotation="90"/>
    </xf>
    <xf numFmtId="0" fontId="20" fillId="0" borderId="3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0" fillId="0" borderId="32" xfId="0" applyNumberForma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38" xfId="0" applyNumberForma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left" vertical="top" wrapText="1"/>
    </xf>
    <xf numFmtId="0" fontId="20" fillId="0" borderId="32" xfId="0" applyFont="1" applyFill="1" applyBorder="1" applyAlignment="1">
      <alignment horizontal="left" vertical="top" wrapText="1"/>
    </xf>
    <xf numFmtId="1" fontId="21" fillId="0" borderId="3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1" fontId="21" fillId="0" borderId="0" xfId="0" applyNumberFormat="1" applyFont="1" applyFill="1" applyBorder="1" applyAlignment="1">
      <alignment horizontal="center" vertical="center" wrapText="1"/>
    </xf>
    <xf numFmtId="1" fontId="21" fillId="0" borderId="38" xfId="0" applyNumberFormat="1" applyFont="1" applyFill="1" applyBorder="1" applyAlignment="1">
      <alignment horizontal="center" vertical="center" wrapText="1"/>
    </xf>
    <xf numFmtId="1" fontId="33" fillId="0" borderId="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1" fontId="14" fillId="0" borderId="15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top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11" fillId="0" borderId="32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27" fillId="0" borderId="32" xfId="1" applyFont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11" fillId="0" borderId="33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47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top"/>
    </xf>
    <xf numFmtId="0" fontId="11" fillId="0" borderId="48" xfId="0" applyFont="1" applyFill="1" applyBorder="1" applyAlignment="1">
      <alignment horizontal="left" vertical="top" wrapText="1"/>
    </xf>
    <xf numFmtId="0" fontId="11" fillId="0" borderId="4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14" fillId="0" borderId="32" xfId="0" applyNumberFormat="1" applyFont="1" applyFill="1" applyBorder="1" applyAlignment="1">
      <alignment horizontal="center" vertical="center" wrapText="1"/>
    </xf>
    <xf numFmtId="1" fontId="22" fillId="0" borderId="32" xfId="0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horizontal="left" vertical="top" wrapText="1"/>
    </xf>
    <xf numFmtId="1" fontId="6" fillId="0" borderId="39" xfId="0" applyNumberFormat="1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top"/>
    </xf>
    <xf numFmtId="0" fontId="34" fillId="0" borderId="4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24" fillId="0" borderId="32" xfId="0" applyFont="1" applyFill="1" applyBorder="1" applyAlignment="1">
      <alignment horizontal="left" vertical="top" indent="15"/>
    </xf>
    <xf numFmtId="0" fontId="26" fillId="2" borderId="32" xfId="0" applyFont="1" applyFill="1" applyBorder="1" applyAlignment="1">
      <alignment horizontal="center" textRotation="90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11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 indent="6"/>
    </xf>
    <xf numFmtId="0" fontId="5" fillId="0" borderId="3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wrapText="1" indent="1"/>
    </xf>
    <xf numFmtId="0" fontId="3" fillId="0" borderId="3" xfId="0" applyFont="1" applyFill="1" applyBorder="1" applyAlignment="1">
      <alignment horizontal="left" wrapText="1" indent="1"/>
    </xf>
    <xf numFmtId="0" fontId="3" fillId="0" borderId="4" xfId="0" applyFont="1" applyFill="1" applyBorder="1" applyAlignment="1">
      <alignment horizontal="left" wrapText="1" inden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9" fillId="0" borderId="32" xfId="1" applyFont="1" applyBorder="1" applyAlignment="1">
      <alignment horizontal="left"/>
    </xf>
    <xf numFmtId="0" fontId="23" fillId="0" borderId="32" xfId="0" applyFont="1" applyFill="1" applyBorder="1" applyAlignment="1">
      <alignment horizontal="left"/>
    </xf>
    <xf numFmtId="0" fontId="30" fillId="0" borderId="34" xfId="1" applyFont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top" wrapText="1"/>
    </xf>
    <xf numFmtId="0" fontId="29" fillId="0" borderId="41" xfId="1" applyFont="1" applyBorder="1" applyAlignment="1">
      <alignment horizontal="left"/>
    </xf>
    <xf numFmtId="0" fontId="29" fillId="0" borderId="40" xfId="1" applyFont="1" applyBorder="1" applyAlignment="1">
      <alignment horizontal="left"/>
    </xf>
    <xf numFmtId="0" fontId="23" fillId="0" borderId="40" xfId="0" applyFont="1" applyFill="1" applyBorder="1" applyAlignment="1">
      <alignment horizontal="left"/>
    </xf>
    <xf numFmtId="0" fontId="23" fillId="0" borderId="39" xfId="0" applyFont="1" applyFill="1" applyBorder="1" applyAlignment="1">
      <alignment horizontal="left"/>
    </xf>
    <xf numFmtId="0" fontId="28" fillId="0" borderId="32" xfId="1" applyFont="1" applyBorder="1" applyAlignment="1">
      <alignment horizontal="center" vertical="center"/>
    </xf>
    <xf numFmtId="0" fontId="28" fillId="0" borderId="32" xfId="1" applyFont="1" applyBorder="1" applyAlignment="1">
      <alignment horizontal="center" vertical="center" textRotation="90"/>
    </xf>
    <xf numFmtId="0" fontId="29" fillId="0" borderId="33" xfId="1" applyFont="1" applyBorder="1" applyAlignment="1">
      <alignment horizontal="center" vertical="center" textRotation="90"/>
    </xf>
    <xf numFmtId="0" fontId="29" fillId="0" borderId="42" xfId="1" applyFont="1" applyBorder="1" applyAlignment="1">
      <alignment horizontal="center" vertical="center" textRotation="90"/>
    </xf>
    <xf numFmtId="0" fontId="29" fillId="0" borderId="38" xfId="1" applyFont="1" applyBorder="1" applyAlignment="1">
      <alignment horizontal="center" vertical="center" textRotation="90"/>
    </xf>
    <xf numFmtId="0" fontId="29" fillId="0" borderId="44" xfId="1" applyFont="1" applyBorder="1" applyAlignment="1">
      <alignment vertical="center" wrapText="1"/>
    </xf>
    <xf numFmtId="0" fontId="29" fillId="0" borderId="34" xfId="1" applyFont="1" applyBorder="1" applyAlignment="1">
      <alignment wrapText="1"/>
    </xf>
    <xf numFmtId="0" fontId="29" fillId="0" borderId="43" xfId="1" applyFont="1" applyBorder="1" applyAlignment="1">
      <alignment wrapText="1"/>
    </xf>
    <xf numFmtId="0" fontId="28" fillId="0" borderId="41" xfId="1" applyFont="1" applyBorder="1" applyAlignment="1">
      <alignment horizontal="center" vertical="center"/>
    </xf>
    <xf numFmtId="0" fontId="29" fillId="0" borderId="40" xfId="1" applyFont="1" applyBorder="1" applyAlignment="1">
      <alignment horizontal="center" vertical="center"/>
    </xf>
    <xf numFmtId="0" fontId="29" fillId="0" borderId="39" xfId="1" applyFont="1" applyBorder="1" applyAlignment="1">
      <alignment horizontal="center" vertical="center"/>
    </xf>
    <xf numFmtId="0" fontId="28" fillId="0" borderId="33" xfId="1" applyFont="1" applyBorder="1" applyAlignment="1">
      <alignment horizontal="center" vertical="center"/>
    </xf>
    <xf numFmtId="0" fontId="28" fillId="0" borderId="40" xfId="1" applyFont="1" applyBorder="1" applyAlignment="1">
      <alignment horizontal="center" vertical="center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11" fillId="0" borderId="45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1"/>
    </xf>
    <xf numFmtId="0" fontId="2" fillId="0" borderId="4" xfId="0" applyFont="1" applyFill="1" applyBorder="1" applyAlignment="1">
      <alignment horizontal="left" wrapText="1" inden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 indent="6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37</xdr:col>
      <xdr:colOff>348707</xdr:colOff>
      <xdr:row>91</xdr:row>
      <xdr:rowOff>111125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9A74B17-FF69-4AB2-B02C-03DD0828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319457" cy="1455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4932-950C-4917-8AE7-775A446F7B68}">
  <sheetPr>
    <pageSetUpPr fitToPage="1"/>
  </sheetPr>
  <dimension ref="A1"/>
  <sheetViews>
    <sheetView view="pageBreakPreview" zoomScale="60" zoomScaleNormal="40" workbookViewId="0"/>
  </sheetViews>
  <sheetFormatPr defaultRowHeight="12.75" x14ac:dyDescent="0.2"/>
  <sheetData/>
  <pageMargins left="0.70866141732283472" right="0.70866141732283472" top="0.74803149606299213" bottom="0.74803149606299213" header="0.31496062992125984" footer="0.31496062992125984"/>
  <pageSetup paperSize="9" scale="4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"/>
  <sheetViews>
    <sheetView zoomScaleNormal="100" zoomScalePageLayoutView="90" workbookViewId="0">
      <selection activeCell="F11" sqref="F11"/>
    </sheetView>
  </sheetViews>
  <sheetFormatPr defaultRowHeight="12.75" x14ac:dyDescent="0.2"/>
  <cols>
    <col min="1" max="1" width="13.1640625" customWidth="1"/>
    <col min="2" max="2" width="15.5" customWidth="1"/>
    <col min="3" max="3" width="16.33203125" customWidth="1"/>
    <col min="4" max="4" width="11.5" customWidth="1"/>
    <col min="5" max="5" width="19.6640625" customWidth="1"/>
    <col min="6" max="6" width="16.6640625" customWidth="1"/>
    <col min="7" max="7" width="19.5" customWidth="1"/>
    <col min="8" max="8" width="19.33203125" customWidth="1"/>
    <col min="9" max="14" width="9.33203125" hidden="1" customWidth="1"/>
  </cols>
  <sheetData>
    <row r="1" spans="1:14" ht="84.75" customHeight="1" x14ac:dyDescent="0.2">
      <c r="A1" s="209" t="s">
        <v>260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15.75" x14ac:dyDescent="0.2">
      <c r="A2" s="55"/>
      <c r="B2" s="54"/>
      <c r="C2" s="54"/>
      <c r="D2" s="54"/>
      <c r="E2" s="54"/>
      <c r="F2" s="54"/>
      <c r="G2" s="54"/>
      <c r="H2" s="54"/>
    </row>
    <row r="3" spans="1:14" s="53" customFormat="1" ht="108.75" x14ac:dyDescent="0.2">
      <c r="A3" s="159" t="s">
        <v>149</v>
      </c>
      <c r="B3" s="160" t="s">
        <v>125</v>
      </c>
      <c r="C3" s="160" t="s">
        <v>124</v>
      </c>
      <c r="D3" s="160" t="s">
        <v>105</v>
      </c>
      <c r="E3" s="160" t="s">
        <v>123</v>
      </c>
      <c r="F3" s="160" t="s">
        <v>122</v>
      </c>
      <c r="G3" s="160" t="s">
        <v>121</v>
      </c>
      <c r="H3" s="160" t="s">
        <v>118</v>
      </c>
    </row>
    <row r="4" spans="1:14" ht="15.75" x14ac:dyDescent="0.2">
      <c r="A4" s="52" t="s">
        <v>120</v>
      </c>
      <c r="B4" s="51">
        <v>36</v>
      </c>
      <c r="C4" s="51">
        <f>График!D4</f>
        <v>4</v>
      </c>
      <c r="D4" s="51">
        <v>0</v>
      </c>
      <c r="E4" s="51">
        <v>1</v>
      </c>
      <c r="F4" s="51">
        <v>0</v>
      </c>
      <c r="G4" s="51">
        <v>11</v>
      </c>
      <c r="H4" s="51">
        <v>52</v>
      </c>
    </row>
    <row r="5" spans="1:14" ht="15.75" x14ac:dyDescent="0.2">
      <c r="A5" s="52" t="s">
        <v>119</v>
      </c>
      <c r="B5" s="51">
        <f>График!B5</f>
        <v>29</v>
      </c>
      <c r="C5" s="51">
        <f>График!D5</f>
        <v>10</v>
      </c>
      <c r="D5" s="51">
        <v>0</v>
      </c>
      <c r="E5" s="51">
        <f>График!C5</f>
        <v>2</v>
      </c>
      <c r="F5" s="51">
        <v>0</v>
      </c>
      <c r="G5" s="51">
        <v>11</v>
      </c>
      <c r="H5" s="51">
        <v>52</v>
      </c>
    </row>
    <row r="6" spans="1:14" ht="15.75" x14ac:dyDescent="0.2">
      <c r="A6" s="52" t="s">
        <v>148</v>
      </c>
      <c r="B6" s="51">
        <v>12</v>
      </c>
      <c r="C6" s="51">
        <f>График!D6</f>
        <v>2</v>
      </c>
      <c r="D6" s="51">
        <f>График!E6</f>
        <v>23</v>
      </c>
      <c r="E6" s="51">
        <f>График!C6</f>
        <v>2</v>
      </c>
      <c r="F6" s="51">
        <v>2</v>
      </c>
      <c r="G6" s="51">
        <f>График!H6</f>
        <v>2</v>
      </c>
      <c r="H6" s="51">
        <v>43</v>
      </c>
    </row>
    <row r="7" spans="1:14" ht="15.75" x14ac:dyDescent="0.2">
      <c r="A7" s="52" t="s">
        <v>118</v>
      </c>
      <c r="B7" s="51">
        <f t="shared" ref="B7:H7" si="0">SUM(B4:B6)</f>
        <v>77</v>
      </c>
      <c r="C7" s="51">
        <f t="shared" si="0"/>
        <v>16</v>
      </c>
      <c r="D7" s="51">
        <f t="shared" si="0"/>
        <v>23</v>
      </c>
      <c r="E7" s="51">
        <f t="shared" si="0"/>
        <v>5</v>
      </c>
      <c r="F7" s="51">
        <f t="shared" si="0"/>
        <v>2</v>
      </c>
      <c r="G7" s="51">
        <f t="shared" si="0"/>
        <v>24</v>
      </c>
      <c r="H7" s="51">
        <f t="shared" si="0"/>
        <v>147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16"/>
  <sheetViews>
    <sheetView showWhiteSpace="0" view="pageLayout" workbookViewId="0">
      <selection activeCell="J1" sqref="J1:BI1"/>
    </sheetView>
  </sheetViews>
  <sheetFormatPr defaultRowHeight="15.75" x14ac:dyDescent="0.2"/>
  <cols>
    <col min="1" max="1" width="5.5" style="54" customWidth="1"/>
    <col min="2" max="2" width="4.6640625" style="54" customWidth="1"/>
    <col min="3" max="3" width="3.1640625" style="54" customWidth="1"/>
    <col min="4" max="4" width="3.83203125" style="54" customWidth="1"/>
    <col min="5" max="5" width="4.83203125" style="54" customWidth="1"/>
    <col min="6" max="6" width="2.83203125" style="54" customWidth="1"/>
    <col min="7" max="7" width="2.6640625" style="54" customWidth="1"/>
    <col min="8" max="8" width="3.83203125" style="54" customWidth="1"/>
    <col min="9" max="9" width="2.5" style="54" customWidth="1"/>
    <col min="10" max="61" width="2.1640625" style="54" customWidth="1"/>
    <col min="62" max="63" width="9.33203125" style="80"/>
    <col min="64" max="16384" width="9.33203125" style="54"/>
  </cols>
  <sheetData>
    <row r="1" spans="1:61" s="54" customFormat="1" ht="37.5" customHeight="1" x14ac:dyDescent="0.25">
      <c r="A1" s="197" t="s">
        <v>118</v>
      </c>
      <c r="B1" s="197" t="s">
        <v>147</v>
      </c>
      <c r="C1" s="197" t="s">
        <v>123</v>
      </c>
      <c r="D1" s="197" t="s">
        <v>124</v>
      </c>
      <c r="E1" s="197" t="s">
        <v>105</v>
      </c>
      <c r="F1" s="197" t="s">
        <v>146</v>
      </c>
      <c r="G1" s="197" t="s">
        <v>145</v>
      </c>
      <c r="H1" s="197" t="s">
        <v>121</v>
      </c>
      <c r="I1" s="198" t="s">
        <v>144</v>
      </c>
      <c r="J1" s="201" t="s">
        <v>266</v>
      </c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3"/>
    </row>
    <row r="2" spans="1:61" s="54" customFormat="1" x14ac:dyDescent="0.2">
      <c r="A2" s="197"/>
      <c r="B2" s="197"/>
      <c r="C2" s="197"/>
      <c r="D2" s="197"/>
      <c r="E2" s="197"/>
      <c r="F2" s="197"/>
      <c r="G2" s="197"/>
      <c r="H2" s="197"/>
      <c r="I2" s="199"/>
      <c r="J2" s="204" t="s">
        <v>143</v>
      </c>
      <c r="K2" s="205"/>
      <c r="L2" s="205"/>
      <c r="M2" s="205"/>
      <c r="N2" s="206"/>
      <c r="O2" s="207" t="s">
        <v>142</v>
      </c>
      <c r="P2" s="207"/>
      <c r="Q2" s="207"/>
      <c r="R2" s="207"/>
      <c r="S2" s="196" t="s">
        <v>141</v>
      </c>
      <c r="T2" s="196"/>
      <c r="U2" s="196"/>
      <c r="V2" s="196"/>
      <c r="W2" s="204" t="s">
        <v>140</v>
      </c>
      <c r="X2" s="208"/>
      <c r="Y2" s="208"/>
      <c r="Z2" s="208"/>
      <c r="AA2" s="206"/>
      <c r="AB2" s="196" t="s">
        <v>139</v>
      </c>
      <c r="AC2" s="196"/>
      <c r="AD2" s="196"/>
      <c r="AE2" s="196"/>
      <c r="AF2" s="196" t="s">
        <v>138</v>
      </c>
      <c r="AG2" s="196"/>
      <c r="AH2" s="196"/>
      <c r="AI2" s="196"/>
      <c r="AJ2" s="196" t="s">
        <v>137</v>
      </c>
      <c r="AK2" s="196"/>
      <c r="AL2" s="196"/>
      <c r="AM2" s="196"/>
      <c r="AN2" s="196"/>
      <c r="AO2" s="196" t="s">
        <v>136</v>
      </c>
      <c r="AP2" s="196"/>
      <c r="AQ2" s="196"/>
      <c r="AR2" s="196"/>
      <c r="AS2" s="196" t="s">
        <v>135</v>
      </c>
      <c r="AT2" s="196"/>
      <c r="AU2" s="196"/>
      <c r="AV2" s="196"/>
      <c r="AW2" s="196" t="s">
        <v>134</v>
      </c>
      <c r="AX2" s="196"/>
      <c r="AY2" s="196"/>
      <c r="AZ2" s="196"/>
      <c r="BA2" s="196"/>
      <c r="BB2" s="196" t="s">
        <v>133</v>
      </c>
      <c r="BC2" s="196"/>
      <c r="BD2" s="196"/>
      <c r="BE2" s="196"/>
      <c r="BF2" s="196" t="s">
        <v>132</v>
      </c>
      <c r="BG2" s="196"/>
      <c r="BH2" s="196"/>
      <c r="BI2" s="196"/>
    </row>
    <row r="3" spans="1:61" s="54" customFormat="1" ht="112.5" customHeight="1" x14ac:dyDescent="0.2">
      <c r="A3" s="197"/>
      <c r="B3" s="197"/>
      <c r="C3" s="197"/>
      <c r="D3" s="197"/>
      <c r="E3" s="197"/>
      <c r="F3" s="197"/>
      <c r="G3" s="197"/>
      <c r="H3" s="197"/>
      <c r="I3" s="200"/>
      <c r="J3" s="71">
        <v>1</v>
      </c>
      <c r="K3" s="71">
        <v>2</v>
      </c>
      <c r="L3" s="71">
        <v>3</v>
      </c>
      <c r="M3" s="71">
        <v>4</v>
      </c>
      <c r="N3" s="71">
        <v>5</v>
      </c>
      <c r="O3" s="71">
        <v>6</v>
      </c>
      <c r="P3" s="71">
        <v>7</v>
      </c>
      <c r="Q3" s="71">
        <v>8</v>
      </c>
      <c r="R3" s="71">
        <v>9</v>
      </c>
      <c r="S3" s="71">
        <v>10</v>
      </c>
      <c r="T3" s="71">
        <v>11</v>
      </c>
      <c r="U3" s="71">
        <v>12</v>
      </c>
      <c r="V3" s="71">
        <v>13</v>
      </c>
      <c r="W3" s="71">
        <v>14</v>
      </c>
      <c r="X3" s="71">
        <v>15</v>
      </c>
      <c r="Y3" s="71">
        <v>16</v>
      </c>
      <c r="Z3" s="71">
        <v>17</v>
      </c>
      <c r="AA3" s="71">
        <v>18</v>
      </c>
      <c r="AB3" s="71">
        <v>19</v>
      </c>
      <c r="AC3" s="71">
        <v>20</v>
      </c>
      <c r="AD3" s="71">
        <v>21</v>
      </c>
      <c r="AE3" s="71">
        <v>22</v>
      </c>
      <c r="AF3" s="71">
        <v>23</v>
      </c>
      <c r="AG3" s="71">
        <v>24</v>
      </c>
      <c r="AH3" s="71">
        <v>25</v>
      </c>
      <c r="AI3" s="71">
        <v>26</v>
      </c>
      <c r="AJ3" s="71">
        <v>27</v>
      </c>
      <c r="AK3" s="71">
        <v>28</v>
      </c>
      <c r="AL3" s="71">
        <v>29</v>
      </c>
      <c r="AM3" s="71">
        <v>30</v>
      </c>
      <c r="AN3" s="71">
        <v>31</v>
      </c>
      <c r="AO3" s="71">
        <v>32</v>
      </c>
      <c r="AP3" s="71">
        <v>33</v>
      </c>
      <c r="AQ3" s="71">
        <v>34</v>
      </c>
      <c r="AR3" s="71">
        <v>35</v>
      </c>
      <c r="AS3" s="71">
        <v>36</v>
      </c>
      <c r="AT3" s="71">
        <v>37</v>
      </c>
      <c r="AU3" s="71">
        <v>38</v>
      </c>
      <c r="AV3" s="71">
        <v>39</v>
      </c>
      <c r="AW3" s="71">
        <v>40</v>
      </c>
      <c r="AX3" s="71">
        <v>41</v>
      </c>
      <c r="AY3" s="71">
        <v>42</v>
      </c>
      <c r="AZ3" s="71">
        <v>43</v>
      </c>
      <c r="BA3" s="71">
        <v>44</v>
      </c>
      <c r="BB3" s="71">
        <v>45</v>
      </c>
      <c r="BC3" s="71">
        <v>46</v>
      </c>
      <c r="BD3" s="71">
        <v>47</v>
      </c>
      <c r="BE3" s="71">
        <v>48</v>
      </c>
      <c r="BF3" s="72">
        <v>49</v>
      </c>
      <c r="BG3" s="72">
        <v>50</v>
      </c>
      <c r="BH3" s="72">
        <v>51</v>
      </c>
      <c r="BI3" s="71">
        <v>52</v>
      </c>
    </row>
    <row r="4" spans="1:61" s="54" customFormat="1" x14ac:dyDescent="0.2">
      <c r="A4" s="73">
        <v>52</v>
      </c>
      <c r="B4" s="73">
        <f>COUNTIF(J4:BI4,"т")</f>
        <v>36</v>
      </c>
      <c r="C4" s="73">
        <v>1</v>
      </c>
      <c r="D4" s="73">
        <f>COUNTIF(J4:BI4,"у")</f>
        <v>4</v>
      </c>
      <c r="E4" s="73">
        <f>COUNTIF(J4:BI4,"пс")</f>
        <v>0</v>
      </c>
      <c r="F4" s="73">
        <f>COUNTIF(J4:BI4,"пд")</f>
        <v>0</v>
      </c>
      <c r="G4" s="73">
        <f>COUNTIF(J4:BI4,"гиа")</f>
        <v>0</v>
      </c>
      <c r="H4" s="73">
        <v>11</v>
      </c>
      <c r="I4" s="73">
        <v>1</v>
      </c>
      <c r="J4" s="70" t="s">
        <v>130</v>
      </c>
      <c r="K4" s="70" t="s">
        <v>130</v>
      </c>
      <c r="L4" s="70" t="s">
        <v>130</v>
      </c>
      <c r="M4" s="70" t="s">
        <v>130</v>
      </c>
      <c r="N4" s="70" t="s">
        <v>130</v>
      </c>
      <c r="O4" s="70" t="s">
        <v>130</v>
      </c>
      <c r="P4" s="70" t="s">
        <v>130</v>
      </c>
      <c r="Q4" s="70" t="s">
        <v>130</v>
      </c>
      <c r="R4" s="70" t="s">
        <v>130</v>
      </c>
      <c r="S4" s="70" t="s">
        <v>130</v>
      </c>
      <c r="T4" s="70" t="s">
        <v>130</v>
      </c>
      <c r="U4" s="81" t="s">
        <v>130</v>
      </c>
      <c r="V4" s="70" t="s">
        <v>130</v>
      </c>
      <c r="W4" s="70" t="s">
        <v>130</v>
      </c>
      <c r="X4" s="70" t="s">
        <v>130</v>
      </c>
      <c r="Y4" s="70" t="s">
        <v>130</v>
      </c>
      <c r="Z4" s="70" t="s">
        <v>130</v>
      </c>
      <c r="AA4" s="70" t="s">
        <v>131</v>
      </c>
      <c r="AB4" s="70" t="s">
        <v>131</v>
      </c>
      <c r="AC4" s="70" t="s">
        <v>130</v>
      </c>
      <c r="AD4" s="70" t="s">
        <v>129</v>
      </c>
      <c r="AE4" s="70" t="s">
        <v>130</v>
      </c>
      <c r="AF4" s="70" t="s">
        <v>130</v>
      </c>
      <c r="AG4" s="70" t="s">
        <v>130</v>
      </c>
      <c r="AH4" s="70" t="s">
        <v>130</v>
      </c>
      <c r="AI4" s="70" t="s">
        <v>130</v>
      </c>
      <c r="AJ4" s="70" t="s">
        <v>130</v>
      </c>
      <c r="AK4" s="70" t="s">
        <v>130</v>
      </c>
      <c r="AL4" s="70" t="s">
        <v>130</v>
      </c>
      <c r="AM4" s="70" t="s">
        <v>130</v>
      </c>
      <c r="AN4" s="70" t="s">
        <v>130</v>
      </c>
      <c r="AO4" s="70" t="s">
        <v>129</v>
      </c>
      <c r="AP4" s="70" t="s">
        <v>129</v>
      </c>
      <c r="AQ4" s="70" t="s">
        <v>129</v>
      </c>
      <c r="AR4" s="70" t="s">
        <v>130</v>
      </c>
      <c r="AS4" s="70" t="s">
        <v>130</v>
      </c>
      <c r="AT4" s="70" t="s">
        <v>130</v>
      </c>
      <c r="AU4" s="70" t="s">
        <v>130</v>
      </c>
      <c r="AV4" s="70" t="s">
        <v>130</v>
      </c>
      <c r="AW4" s="70" t="s">
        <v>130</v>
      </c>
      <c r="AX4" s="70" t="s">
        <v>130</v>
      </c>
      <c r="AY4" s="70" t="s">
        <v>130</v>
      </c>
      <c r="AZ4" s="70" t="s">
        <v>128</v>
      </c>
      <c r="BA4" s="70" t="s">
        <v>131</v>
      </c>
      <c r="BB4" s="70" t="s">
        <v>131</v>
      </c>
      <c r="BC4" s="70" t="s">
        <v>131</v>
      </c>
      <c r="BD4" s="70" t="s">
        <v>131</v>
      </c>
      <c r="BE4" s="70" t="s">
        <v>131</v>
      </c>
      <c r="BF4" s="70" t="s">
        <v>131</v>
      </c>
      <c r="BG4" s="70" t="s">
        <v>131</v>
      </c>
      <c r="BH4" s="70" t="s">
        <v>131</v>
      </c>
      <c r="BI4" s="73" t="s">
        <v>131</v>
      </c>
    </row>
    <row r="5" spans="1:61" s="54" customFormat="1" ht="16.5" x14ac:dyDescent="0.2">
      <c r="A5" s="73">
        <v>52</v>
      </c>
      <c r="B5" s="73">
        <v>29</v>
      </c>
      <c r="C5" s="73">
        <f>COUNTIF(J5:BI5,"с")</f>
        <v>2</v>
      </c>
      <c r="D5" s="73">
        <v>10</v>
      </c>
      <c r="E5" s="73">
        <f>COUNTIF(J5:BI5,"пс")</f>
        <v>0</v>
      </c>
      <c r="F5" s="73">
        <f>COUNTIF(J5:BI5,"пд")</f>
        <v>0</v>
      </c>
      <c r="G5" s="73">
        <f>COUNTIF(J5:BI5,"гиа")</f>
        <v>0</v>
      </c>
      <c r="H5" s="73">
        <v>11</v>
      </c>
      <c r="I5" s="73">
        <v>2</v>
      </c>
      <c r="J5" s="70" t="s">
        <v>130</v>
      </c>
      <c r="K5" s="70" t="s">
        <v>130</v>
      </c>
      <c r="L5" s="70" t="s">
        <v>130</v>
      </c>
      <c r="M5" s="70" t="s">
        <v>130</v>
      </c>
      <c r="N5" s="70" t="s">
        <v>130</v>
      </c>
      <c r="O5" s="70" t="s">
        <v>130</v>
      </c>
      <c r="P5" s="70" t="s">
        <v>130</v>
      </c>
      <c r="Q5" s="70" t="s">
        <v>130</v>
      </c>
      <c r="R5" s="70" t="s">
        <v>130</v>
      </c>
      <c r="S5" s="70" t="s">
        <v>130</v>
      </c>
      <c r="T5" s="70" t="s">
        <v>130</v>
      </c>
      <c r="U5" s="125" t="s">
        <v>130</v>
      </c>
      <c r="V5" s="125" t="s">
        <v>130</v>
      </c>
      <c r="W5" s="125" t="s">
        <v>130</v>
      </c>
      <c r="X5" s="125" t="s">
        <v>129</v>
      </c>
      <c r="Y5" s="125" t="s">
        <v>129</v>
      </c>
      <c r="Z5" s="125" t="s">
        <v>128</v>
      </c>
      <c r="AA5" s="70" t="s">
        <v>131</v>
      </c>
      <c r="AB5" s="70" t="s">
        <v>131</v>
      </c>
      <c r="AC5" s="125" t="s">
        <v>129</v>
      </c>
      <c r="AD5" s="125" t="s">
        <v>129</v>
      </c>
      <c r="AE5" s="125" t="s">
        <v>130</v>
      </c>
      <c r="AF5" s="125" t="s">
        <v>130</v>
      </c>
      <c r="AG5" s="125" t="s">
        <v>130</v>
      </c>
      <c r="AH5" s="125" t="s">
        <v>130</v>
      </c>
      <c r="AI5" s="125" t="s">
        <v>130</v>
      </c>
      <c r="AJ5" s="125" t="s">
        <v>130</v>
      </c>
      <c r="AK5" s="125" t="s">
        <v>130</v>
      </c>
      <c r="AL5" s="125" t="s">
        <v>130</v>
      </c>
      <c r="AM5" s="125" t="s">
        <v>130</v>
      </c>
      <c r="AN5" s="125" t="s">
        <v>130</v>
      </c>
      <c r="AO5" s="125" t="s">
        <v>130</v>
      </c>
      <c r="AP5" s="125" t="s">
        <v>130</v>
      </c>
      <c r="AQ5" s="125" t="s">
        <v>130</v>
      </c>
      <c r="AR5" s="125" t="s">
        <v>130</v>
      </c>
      <c r="AS5" s="125" t="s">
        <v>130</v>
      </c>
      <c r="AT5" s="70" t="s">
        <v>129</v>
      </c>
      <c r="AU5" s="70" t="s">
        <v>129</v>
      </c>
      <c r="AV5" s="70" t="s">
        <v>129</v>
      </c>
      <c r="AW5" s="70" t="s">
        <v>129</v>
      </c>
      <c r="AX5" s="70" t="s">
        <v>129</v>
      </c>
      <c r="AY5" s="70" t="s">
        <v>129</v>
      </c>
      <c r="AZ5" s="70" t="s">
        <v>128</v>
      </c>
      <c r="BA5" s="70" t="s">
        <v>131</v>
      </c>
      <c r="BB5" s="70" t="s">
        <v>131</v>
      </c>
      <c r="BC5" s="70" t="s">
        <v>131</v>
      </c>
      <c r="BD5" s="70" t="s">
        <v>131</v>
      </c>
      <c r="BE5" s="70" t="s">
        <v>131</v>
      </c>
      <c r="BF5" s="70" t="s">
        <v>131</v>
      </c>
      <c r="BG5" s="70" t="s">
        <v>131</v>
      </c>
      <c r="BH5" s="70" t="s">
        <v>131</v>
      </c>
      <c r="BI5" s="73" t="s">
        <v>131</v>
      </c>
    </row>
    <row r="6" spans="1:61" s="54" customFormat="1" ht="20.25" x14ac:dyDescent="0.2">
      <c r="A6" s="73">
        <v>43</v>
      </c>
      <c r="B6" s="73">
        <f>COUNTIF(J6:BI6,"т")</f>
        <v>12</v>
      </c>
      <c r="C6" s="73">
        <f>COUNTIF(J6:BI6,"с")</f>
        <v>2</v>
      </c>
      <c r="D6" s="73">
        <f>COUNTIF(J6:BI6,"у")</f>
        <v>2</v>
      </c>
      <c r="E6" s="73">
        <f>COUNTIF(J6:BI6,"пс")</f>
        <v>23</v>
      </c>
      <c r="F6" s="73">
        <f>COUNTIF(J6:BI6,"пд")</f>
        <v>0</v>
      </c>
      <c r="G6" s="73">
        <v>2</v>
      </c>
      <c r="H6" s="73">
        <f>COUNTIF(J6:BI6,"к")</f>
        <v>2</v>
      </c>
      <c r="I6" s="73">
        <v>3</v>
      </c>
      <c r="J6" s="70" t="s">
        <v>130</v>
      </c>
      <c r="K6" s="70" t="s">
        <v>130</v>
      </c>
      <c r="L6" s="70" t="s">
        <v>127</v>
      </c>
      <c r="M6" s="70" t="s">
        <v>127</v>
      </c>
      <c r="N6" s="70" t="s">
        <v>127</v>
      </c>
      <c r="O6" s="70" t="s">
        <v>127</v>
      </c>
      <c r="P6" s="70" t="s">
        <v>127</v>
      </c>
      <c r="Q6" s="70" t="s">
        <v>127</v>
      </c>
      <c r="R6" s="70" t="s">
        <v>127</v>
      </c>
      <c r="S6" s="70" t="s">
        <v>127</v>
      </c>
      <c r="T6" s="70" t="s">
        <v>127</v>
      </c>
      <c r="U6" s="70" t="s">
        <v>127</v>
      </c>
      <c r="V6" s="70" t="s">
        <v>127</v>
      </c>
      <c r="W6" s="70" t="s">
        <v>127</v>
      </c>
      <c r="X6" s="70" t="s">
        <v>127</v>
      </c>
      <c r="Y6" s="70" t="s">
        <v>129</v>
      </c>
      <c r="Z6" s="70" t="s">
        <v>129</v>
      </c>
      <c r="AA6" s="70" t="s">
        <v>131</v>
      </c>
      <c r="AB6" s="70" t="s">
        <v>131</v>
      </c>
      <c r="AC6" s="83" t="s">
        <v>127</v>
      </c>
      <c r="AD6" s="83" t="s">
        <v>127</v>
      </c>
      <c r="AE6" s="83" t="s">
        <v>127</v>
      </c>
      <c r="AF6" s="83" t="s">
        <v>127</v>
      </c>
      <c r="AG6" s="70" t="s">
        <v>127</v>
      </c>
      <c r="AH6" s="70" t="s">
        <v>127</v>
      </c>
      <c r="AI6" s="70" t="s">
        <v>127</v>
      </c>
      <c r="AJ6" s="70" t="s">
        <v>127</v>
      </c>
      <c r="AK6" s="70" t="s">
        <v>127</v>
      </c>
      <c r="AL6" s="70" t="s">
        <v>127</v>
      </c>
      <c r="AM6" s="70" t="s">
        <v>130</v>
      </c>
      <c r="AN6" s="70" t="s">
        <v>130</v>
      </c>
      <c r="AO6" s="70" t="s">
        <v>130</v>
      </c>
      <c r="AP6" s="70" t="s">
        <v>130</v>
      </c>
      <c r="AQ6" s="70" t="s">
        <v>130</v>
      </c>
      <c r="AR6" s="70" t="s">
        <v>130</v>
      </c>
      <c r="AS6" s="70" t="s">
        <v>130</v>
      </c>
      <c r="AT6" s="70" t="s">
        <v>130</v>
      </c>
      <c r="AU6" s="70" t="s">
        <v>130</v>
      </c>
      <c r="AV6" s="125" t="s">
        <v>130</v>
      </c>
      <c r="AW6" s="125" t="s">
        <v>128</v>
      </c>
      <c r="AX6" s="70" t="s">
        <v>128</v>
      </c>
      <c r="AY6" s="82" t="s">
        <v>186</v>
      </c>
      <c r="AZ6" s="82" t="s">
        <v>186</v>
      </c>
      <c r="BA6" s="82"/>
      <c r="BB6" s="70"/>
      <c r="BC6" s="70"/>
      <c r="BD6" s="70"/>
      <c r="BE6" s="70"/>
      <c r="BF6" s="70"/>
      <c r="BG6" s="70"/>
      <c r="BH6" s="70"/>
      <c r="BI6" s="73"/>
    </row>
    <row r="7" spans="1:61" s="54" customFormat="1" x14ac:dyDescent="0.25">
      <c r="A7" s="73">
        <f>SUM(A4:A6)</f>
        <v>147</v>
      </c>
      <c r="B7" s="73">
        <f t="shared" ref="B7:H7" si="0">SUM(B4:B6)</f>
        <v>77</v>
      </c>
      <c r="C7" s="73">
        <f t="shared" si="0"/>
        <v>5</v>
      </c>
      <c r="D7" s="73">
        <f t="shared" si="0"/>
        <v>16</v>
      </c>
      <c r="E7" s="73">
        <f>SUM(E4:E6)</f>
        <v>23</v>
      </c>
      <c r="F7" s="73">
        <f t="shared" si="0"/>
        <v>0</v>
      </c>
      <c r="G7" s="73">
        <f t="shared" si="0"/>
        <v>2</v>
      </c>
      <c r="H7" s="73">
        <f t="shared" si="0"/>
        <v>24</v>
      </c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5"/>
    </row>
    <row r="8" spans="1:61" s="54" customFormat="1" x14ac:dyDescent="0.25">
      <c r="A8" s="76"/>
      <c r="B8" s="77"/>
      <c r="C8" s="77"/>
      <c r="D8" s="77"/>
      <c r="E8" s="77"/>
      <c r="F8" s="77"/>
      <c r="G8" s="190" t="s">
        <v>126</v>
      </c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</row>
    <row r="9" spans="1:61" s="54" customFormat="1" x14ac:dyDescent="0.25">
      <c r="A9" s="74"/>
      <c r="B9" s="74"/>
      <c r="C9" s="74"/>
      <c r="D9" s="74"/>
      <c r="E9" s="74"/>
      <c r="F9" s="74"/>
      <c r="G9" s="188" t="s">
        <v>187</v>
      </c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9"/>
      <c r="Y9" s="189"/>
      <c r="Z9" s="189"/>
      <c r="AA9" s="189"/>
      <c r="AB9" s="189"/>
      <c r="AC9" s="189"/>
      <c r="AD9" s="189"/>
      <c r="AE9" s="189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</row>
    <row r="10" spans="1:61" s="54" customFormat="1" x14ac:dyDescent="0.25">
      <c r="A10" s="74"/>
      <c r="B10" s="74"/>
      <c r="C10" s="74"/>
      <c r="D10" s="74"/>
      <c r="E10" s="74"/>
      <c r="F10" s="74"/>
      <c r="G10" s="188" t="s">
        <v>188</v>
      </c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9"/>
      <c r="Z10" s="189"/>
      <c r="AA10" s="189"/>
      <c r="AB10" s="189"/>
      <c r="AC10" s="189"/>
      <c r="AD10" s="189"/>
      <c r="AE10" s="189"/>
      <c r="AF10" s="74"/>
      <c r="AG10" s="74"/>
      <c r="AH10" s="74"/>
      <c r="AI10" s="79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</row>
    <row r="11" spans="1:61" s="54" customFormat="1" x14ac:dyDescent="0.25">
      <c r="A11" s="74"/>
      <c r="B11" s="74"/>
      <c r="C11" s="74"/>
      <c r="D11" s="74"/>
      <c r="E11" s="74"/>
      <c r="F11" s="74"/>
      <c r="G11" s="188" t="s">
        <v>189</v>
      </c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9"/>
      <c r="Z11" s="189"/>
      <c r="AA11" s="189"/>
      <c r="AB11" s="189"/>
      <c r="AC11" s="189"/>
      <c r="AD11" s="189"/>
      <c r="AE11" s="189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</row>
    <row r="12" spans="1:61" s="54" customFormat="1" x14ac:dyDescent="0.25">
      <c r="A12" s="74"/>
      <c r="B12" s="74"/>
      <c r="C12" s="74"/>
      <c r="D12" s="74"/>
      <c r="E12" s="74"/>
      <c r="F12" s="74"/>
      <c r="G12" s="188" t="s">
        <v>190</v>
      </c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9"/>
      <c r="Z12" s="189"/>
      <c r="AA12" s="189"/>
      <c r="AB12" s="189"/>
      <c r="AC12" s="189"/>
      <c r="AD12" s="189"/>
      <c r="AE12" s="189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</row>
    <row r="13" spans="1:61" s="54" customFormat="1" x14ac:dyDescent="0.25">
      <c r="A13" s="74"/>
      <c r="B13" s="74"/>
      <c r="C13" s="74"/>
      <c r="D13" s="74"/>
      <c r="E13" s="74"/>
      <c r="F13" s="74"/>
      <c r="G13" s="188" t="s">
        <v>191</v>
      </c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9"/>
      <c r="Z13" s="189"/>
      <c r="AA13" s="189"/>
      <c r="AB13" s="189"/>
      <c r="AC13" s="189"/>
      <c r="AD13" s="189"/>
      <c r="AE13" s="189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</row>
    <row r="14" spans="1:61" s="54" customFormat="1" x14ac:dyDescent="0.25">
      <c r="A14" s="74"/>
      <c r="B14" s="74"/>
      <c r="C14" s="74"/>
      <c r="D14" s="74"/>
      <c r="E14" s="74"/>
      <c r="F14" s="74"/>
      <c r="G14" s="188" t="s">
        <v>192</v>
      </c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9"/>
      <c r="Z14" s="189"/>
      <c r="AA14" s="189"/>
      <c r="AB14" s="189"/>
      <c r="AC14" s="189"/>
      <c r="AD14" s="189"/>
      <c r="AE14" s="189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</row>
    <row r="15" spans="1:61" s="54" customFormat="1" x14ac:dyDescent="0.25">
      <c r="A15" s="74"/>
      <c r="B15" s="74"/>
      <c r="C15" s="74"/>
      <c r="D15" s="74"/>
      <c r="E15" s="74"/>
      <c r="F15" s="74"/>
      <c r="G15" s="188" t="s">
        <v>193</v>
      </c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9"/>
      <c r="Z15" s="189"/>
      <c r="AA15" s="189"/>
      <c r="AB15" s="189"/>
      <c r="AC15" s="189"/>
      <c r="AD15" s="189"/>
      <c r="AE15" s="189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</row>
    <row r="16" spans="1:61" s="54" customFormat="1" x14ac:dyDescent="0.25">
      <c r="A16" s="74"/>
      <c r="B16" s="74"/>
      <c r="C16" s="74"/>
      <c r="D16" s="74"/>
      <c r="E16" s="74"/>
      <c r="F16" s="74"/>
      <c r="G16" s="192" t="s">
        <v>194</v>
      </c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4"/>
      <c r="Z16" s="194"/>
      <c r="AA16" s="194"/>
      <c r="AB16" s="194"/>
      <c r="AC16" s="194"/>
      <c r="AD16" s="194"/>
      <c r="AE16" s="195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</row>
  </sheetData>
  <mergeCells count="31">
    <mergeCell ref="AW2:BA2"/>
    <mergeCell ref="F1:F3"/>
    <mergeCell ref="A1:A3"/>
    <mergeCell ref="B1:B3"/>
    <mergeCell ref="C1:C3"/>
    <mergeCell ref="D1:D3"/>
    <mergeCell ref="E1:E3"/>
    <mergeCell ref="G16:AE16"/>
    <mergeCell ref="BB2:BE2"/>
    <mergeCell ref="BF2:BI2"/>
    <mergeCell ref="G1:G3"/>
    <mergeCell ref="H1:H3"/>
    <mergeCell ref="I1:I3"/>
    <mergeCell ref="J1:BI1"/>
    <mergeCell ref="J2:N2"/>
    <mergeCell ref="O2:R2"/>
    <mergeCell ref="S2:V2"/>
    <mergeCell ref="W2:AA2"/>
    <mergeCell ref="AB2:AE2"/>
    <mergeCell ref="AF2:AI2"/>
    <mergeCell ref="AJ2:AN2"/>
    <mergeCell ref="AO2:AR2"/>
    <mergeCell ref="AS2:AV2"/>
    <mergeCell ref="G14:AE14"/>
    <mergeCell ref="G15:AE15"/>
    <mergeCell ref="G8:AE8"/>
    <mergeCell ref="G9:AE9"/>
    <mergeCell ref="G10:AE10"/>
    <mergeCell ref="G11:AE11"/>
    <mergeCell ref="G12:AE12"/>
    <mergeCell ref="G13:AE13"/>
  </mergeCells>
  <pageMargins left="0.52083333333333337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showZeros="0" zoomScale="130" zoomScaleNormal="130" workbookViewId="0">
      <pane xSplit="2" ySplit="6" topLeftCell="C63" activePane="bottomRight" state="frozen"/>
      <selection pane="topRight" activeCell="C1" sqref="C1"/>
      <selection pane="bottomLeft" activeCell="A7" sqref="A7"/>
      <selection pane="bottomRight" activeCell="M65" sqref="M65"/>
    </sheetView>
  </sheetViews>
  <sheetFormatPr defaultRowHeight="12.75" x14ac:dyDescent="0.2"/>
  <cols>
    <col min="1" max="1" width="11.6640625" customWidth="1"/>
    <col min="2" max="2" width="44.5" customWidth="1"/>
    <col min="3" max="3" width="8.6640625" customWidth="1"/>
    <col min="4" max="4" width="7.33203125" style="21" customWidth="1"/>
    <col min="5" max="5" width="6.1640625" style="21" customWidth="1"/>
    <col min="6" max="6" width="9.83203125" style="21" customWidth="1"/>
    <col min="7" max="7" width="6.6640625" style="21" customWidth="1"/>
    <col min="8" max="8" width="7.1640625" style="21" customWidth="1"/>
    <col min="9" max="9" width="6.6640625" style="21" customWidth="1"/>
    <col min="10" max="10" width="8" style="21" customWidth="1"/>
    <col min="11" max="11" width="6" style="21" customWidth="1"/>
    <col min="12" max="12" width="8.83203125" style="21" customWidth="1"/>
    <col min="13" max="13" width="9.83203125" style="21" customWidth="1"/>
    <col min="14" max="15" width="12.1640625" bestFit="1" customWidth="1"/>
  </cols>
  <sheetData>
    <row r="1" spans="1:14" s="88" customFormat="1" ht="18.75" x14ac:dyDescent="0.2">
      <c r="B1" s="171" t="s">
        <v>265</v>
      </c>
      <c r="C1" s="171"/>
      <c r="D1" s="171"/>
      <c r="E1" s="171"/>
      <c r="F1" s="171"/>
      <c r="G1" s="171"/>
      <c r="H1" s="171"/>
      <c r="I1" s="171"/>
      <c r="J1" s="171"/>
      <c r="K1" s="89"/>
      <c r="L1" s="89"/>
      <c r="M1" s="89"/>
    </row>
    <row r="2" spans="1:14" ht="12.95" customHeight="1" x14ac:dyDescent="0.2">
      <c r="A2" s="172" t="s">
        <v>216</v>
      </c>
      <c r="B2" s="175" t="s">
        <v>217</v>
      </c>
      <c r="C2" s="178" t="s">
        <v>218</v>
      </c>
      <c r="D2" s="181" t="s">
        <v>219</v>
      </c>
      <c r="E2" s="182"/>
      <c r="F2" s="182"/>
      <c r="G2" s="182"/>
      <c r="H2" s="183"/>
      <c r="I2" s="184" t="s">
        <v>220</v>
      </c>
      <c r="J2" s="185"/>
      <c r="K2" s="185"/>
      <c r="L2" s="185"/>
      <c r="M2" s="185"/>
    </row>
    <row r="3" spans="1:14" ht="12.95" customHeight="1" x14ac:dyDescent="0.2">
      <c r="A3" s="173"/>
      <c r="B3" s="176"/>
      <c r="C3" s="179"/>
      <c r="D3" s="178" t="s">
        <v>221</v>
      </c>
      <c r="E3" s="178" t="s">
        <v>222</v>
      </c>
      <c r="F3" s="181" t="s">
        <v>223</v>
      </c>
      <c r="G3" s="182"/>
      <c r="H3" s="183"/>
      <c r="I3" s="186"/>
      <c r="J3" s="187"/>
      <c r="K3" s="187"/>
      <c r="L3" s="187"/>
      <c r="M3" s="187"/>
    </row>
    <row r="4" spans="1:14" ht="12.95" customHeight="1" x14ac:dyDescent="0.2">
      <c r="A4" s="173"/>
      <c r="B4" s="176"/>
      <c r="C4" s="179"/>
      <c r="D4" s="179"/>
      <c r="E4" s="179"/>
      <c r="F4" s="178" t="s">
        <v>224</v>
      </c>
      <c r="G4" s="181" t="s">
        <v>225</v>
      </c>
      <c r="H4" s="183"/>
      <c r="I4" s="181" t="s">
        <v>120</v>
      </c>
      <c r="J4" s="183"/>
      <c r="K4" s="181" t="s">
        <v>119</v>
      </c>
      <c r="L4" s="183"/>
      <c r="M4" s="61" t="s">
        <v>148</v>
      </c>
    </row>
    <row r="5" spans="1:14" ht="77.25" customHeight="1" x14ac:dyDescent="0.2">
      <c r="A5" s="174"/>
      <c r="B5" s="177"/>
      <c r="C5" s="180"/>
      <c r="D5" s="180"/>
      <c r="E5" s="180"/>
      <c r="F5" s="180"/>
      <c r="G5" s="126" t="s">
        <v>184</v>
      </c>
      <c r="H5" s="126" t="s">
        <v>185</v>
      </c>
      <c r="I5" s="127" t="s">
        <v>226</v>
      </c>
      <c r="J5" s="127" t="s">
        <v>215</v>
      </c>
      <c r="K5" s="127" t="s">
        <v>227</v>
      </c>
      <c r="L5" s="127" t="s">
        <v>228</v>
      </c>
      <c r="M5" s="127" t="s">
        <v>229</v>
      </c>
    </row>
    <row r="6" spans="1:14" ht="15" customHeight="1" x14ac:dyDescent="0.2">
      <c r="A6" s="1" t="s">
        <v>17</v>
      </c>
      <c r="B6" s="1" t="s">
        <v>18</v>
      </c>
      <c r="C6" s="1"/>
      <c r="D6" s="14">
        <f t="shared" ref="D6:F6" si="0">D7+D16+D22</f>
        <v>3078</v>
      </c>
      <c r="E6" s="14">
        <f t="shared" si="0"/>
        <v>1026</v>
      </c>
      <c r="F6" s="14">
        <f t="shared" si="0"/>
        <v>2052</v>
      </c>
      <c r="G6" s="14">
        <f>G7+G16+G25+G37</f>
        <v>672</v>
      </c>
      <c r="H6" s="14">
        <f>H7+H16+H25+H37</f>
        <v>94</v>
      </c>
      <c r="I6" s="14">
        <f>I7+I16+I22+I25+I37+I57</f>
        <v>612</v>
      </c>
      <c r="J6" s="14">
        <f t="shared" ref="J6:M6" si="1">J7+J16+J22+J25+J37+J57</f>
        <v>684</v>
      </c>
      <c r="K6" s="14">
        <f t="shared" si="1"/>
        <v>504</v>
      </c>
      <c r="L6" s="14">
        <f t="shared" si="1"/>
        <v>540</v>
      </c>
      <c r="M6" s="14">
        <f t="shared" si="1"/>
        <v>432</v>
      </c>
      <c r="N6" s="50">
        <f t="shared" ref="N6:N11" si="2">SUM(I6:M6)</f>
        <v>2772</v>
      </c>
    </row>
    <row r="7" spans="1:14" ht="28.5" customHeight="1" x14ac:dyDescent="0.2">
      <c r="A7" s="30" t="s">
        <v>213</v>
      </c>
      <c r="B7" s="128" t="s">
        <v>212</v>
      </c>
      <c r="C7" s="122"/>
      <c r="D7" s="16">
        <f t="shared" ref="D7:M7" si="3">SUM(D8:D15)</f>
        <v>1885.5</v>
      </c>
      <c r="E7" s="16">
        <f t="shared" si="3"/>
        <v>628.5</v>
      </c>
      <c r="F7" s="16">
        <f t="shared" si="3"/>
        <v>1257</v>
      </c>
      <c r="G7" s="16">
        <f t="shared" si="3"/>
        <v>436</v>
      </c>
      <c r="H7" s="16">
        <f t="shared" si="3"/>
        <v>0</v>
      </c>
      <c r="I7" s="16">
        <f t="shared" si="3"/>
        <v>306</v>
      </c>
      <c r="J7" s="16">
        <f t="shared" si="3"/>
        <v>344</v>
      </c>
      <c r="K7" s="16">
        <f t="shared" si="3"/>
        <v>284</v>
      </c>
      <c r="L7" s="16">
        <f t="shared" si="3"/>
        <v>287</v>
      </c>
      <c r="M7" s="16">
        <f t="shared" si="3"/>
        <v>36</v>
      </c>
      <c r="N7" s="50">
        <f t="shared" si="2"/>
        <v>1257</v>
      </c>
    </row>
    <row r="8" spans="1:14" ht="15" customHeight="1" x14ac:dyDescent="0.2">
      <c r="A8" s="120" t="s">
        <v>214</v>
      </c>
      <c r="B8" s="123" t="s">
        <v>75</v>
      </c>
      <c r="C8" s="123" t="s">
        <v>259</v>
      </c>
      <c r="D8" s="121">
        <f>E8+F8</f>
        <v>174</v>
      </c>
      <c r="E8" s="15">
        <f>F8/2</f>
        <v>58</v>
      </c>
      <c r="F8" s="15">
        <f>SUM(I8:M8)</f>
        <v>116</v>
      </c>
      <c r="G8" s="15">
        <v>60</v>
      </c>
      <c r="H8" s="15"/>
      <c r="I8" s="15">
        <v>34</v>
      </c>
      <c r="J8" s="15">
        <v>38</v>
      </c>
      <c r="K8" s="15">
        <v>44</v>
      </c>
      <c r="L8" s="15"/>
      <c r="M8" s="15">
        <v>0</v>
      </c>
      <c r="N8" s="50">
        <f t="shared" si="2"/>
        <v>116</v>
      </c>
    </row>
    <row r="9" spans="1:14" ht="15" customHeight="1" x14ac:dyDescent="0.2">
      <c r="A9" s="120" t="s">
        <v>230</v>
      </c>
      <c r="B9" s="123" t="s">
        <v>76</v>
      </c>
      <c r="C9" s="116" t="s">
        <v>256</v>
      </c>
      <c r="D9" s="121">
        <f t="shared" ref="D9:D15" si="4">E9+F9</f>
        <v>292.5</v>
      </c>
      <c r="E9" s="15">
        <f t="shared" ref="E9:E15" si="5">F9/2</f>
        <v>97.5</v>
      </c>
      <c r="F9" s="15">
        <f t="shared" ref="F9:F15" si="6">SUM(I9:M9)</f>
        <v>195</v>
      </c>
      <c r="G9" s="15">
        <v>0</v>
      </c>
      <c r="H9" s="15"/>
      <c r="I9" s="15">
        <v>51</v>
      </c>
      <c r="J9" s="15">
        <v>57</v>
      </c>
      <c r="K9" s="15">
        <v>28</v>
      </c>
      <c r="L9" s="15">
        <v>59</v>
      </c>
      <c r="M9" s="15">
        <v>0</v>
      </c>
      <c r="N9" s="50">
        <f t="shared" si="2"/>
        <v>195</v>
      </c>
    </row>
    <row r="10" spans="1:14" ht="15" customHeight="1" x14ac:dyDescent="0.2">
      <c r="A10" s="120" t="s">
        <v>231</v>
      </c>
      <c r="B10" s="123" t="s">
        <v>77</v>
      </c>
      <c r="C10" s="123" t="s">
        <v>256</v>
      </c>
      <c r="D10" s="121">
        <f t="shared" si="4"/>
        <v>256.5</v>
      </c>
      <c r="E10" s="15">
        <f t="shared" si="5"/>
        <v>85.5</v>
      </c>
      <c r="F10" s="15">
        <f t="shared" si="6"/>
        <v>171</v>
      </c>
      <c r="G10" s="15">
        <v>171</v>
      </c>
      <c r="H10" s="15"/>
      <c r="I10" s="15">
        <v>51</v>
      </c>
      <c r="J10" s="15">
        <v>57</v>
      </c>
      <c r="K10" s="15">
        <v>28</v>
      </c>
      <c r="L10" s="15">
        <v>35</v>
      </c>
      <c r="M10" s="15">
        <v>0</v>
      </c>
      <c r="N10" s="50">
        <f t="shared" si="2"/>
        <v>171</v>
      </c>
    </row>
    <row r="11" spans="1:14" ht="15" customHeight="1" x14ac:dyDescent="0.2">
      <c r="A11" s="130" t="s">
        <v>232</v>
      </c>
      <c r="B11" s="131" t="s">
        <v>85</v>
      </c>
      <c r="C11" s="132" t="s">
        <v>257</v>
      </c>
      <c r="D11" s="133">
        <f t="shared" si="4"/>
        <v>486</v>
      </c>
      <c r="E11" s="118">
        <f t="shared" si="5"/>
        <v>162</v>
      </c>
      <c r="F11" s="15">
        <f t="shared" si="6"/>
        <v>324</v>
      </c>
      <c r="G11" s="118"/>
      <c r="H11" s="118"/>
      <c r="I11" s="118">
        <v>51</v>
      </c>
      <c r="J11" s="118">
        <v>57</v>
      </c>
      <c r="K11" s="118">
        <v>96</v>
      </c>
      <c r="L11" s="118">
        <v>120</v>
      </c>
      <c r="M11" s="118"/>
      <c r="N11" s="50">
        <f t="shared" si="2"/>
        <v>324</v>
      </c>
    </row>
    <row r="12" spans="1:14" ht="15" customHeight="1" x14ac:dyDescent="0.2">
      <c r="A12" s="123" t="s">
        <v>233</v>
      </c>
      <c r="B12" s="123" t="s">
        <v>78</v>
      </c>
      <c r="C12" s="123" t="s">
        <v>256</v>
      </c>
      <c r="D12" s="93">
        <f t="shared" si="4"/>
        <v>258</v>
      </c>
      <c r="E12" s="93">
        <f t="shared" si="5"/>
        <v>86</v>
      </c>
      <c r="F12" s="15">
        <f t="shared" si="6"/>
        <v>172</v>
      </c>
      <c r="G12" s="93">
        <v>34</v>
      </c>
      <c r="H12" s="93"/>
      <c r="I12" s="93">
        <v>85</v>
      </c>
      <c r="J12" s="93">
        <v>59</v>
      </c>
      <c r="K12" s="93">
        <v>12</v>
      </c>
      <c r="L12" s="93">
        <v>16</v>
      </c>
      <c r="M12" s="93">
        <v>0</v>
      </c>
      <c r="N12" s="50">
        <f t="shared" ref="N12:N16" si="7">SUM(I12:M12)</f>
        <v>172</v>
      </c>
    </row>
    <row r="13" spans="1:14" ht="15" customHeight="1" x14ac:dyDescent="0.2">
      <c r="A13" s="115" t="s">
        <v>234</v>
      </c>
      <c r="B13" s="115" t="s">
        <v>82</v>
      </c>
      <c r="C13" s="115" t="s">
        <v>256</v>
      </c>
      <c r="D13" s="133">
        <f>E13+F13</f>
        <v>256.5</v>
      </c>
      <c r="E13" s="118">
        <f>F13/2</f>
        <v>85.5</v>
      </c>
      <c r="F13" s="15">
        <f t="shared" si="6"/>
        <v>171</v>
      </c>
      <c r="G13" s="118">
        <f>171-8</f>
        <v>163</v>
      </c>
      <c r="H13" s="118"/>
      <c r="I13" s="118">
        <v>34</v>
      </c>
      <c r="J13" s="118">
        <v>38</v>
      </c>
      <c r="K13" s="118">
        <v>42</v>
      </c>
      <c r="L13" s="118">
        <v>57</v>
      </c>
      <c r="M13" s="118">
        <v>0</v>
      </c>
      <c r="N13" s="50">
        <f t="shared" si="7"/>
        <v>171</v>
      </c>
    </row>
    <row r="14" spans="1:14" x14ac:dyDescent="0.2">
      <c r="A14" s="139" t="s">
        <v>235</v>
      </c>
      <c r="B14" s="146" t="s">
        <v>236</v>
      </c>
      <c r="C14" s="149" t="s">
        <v>196</v>
      </c>
      <c r="D14" s="93">
        <f>E14+F14</f>
        <v>54</v>
      </c>
      <c r="E14" s="93">
        <f>F14/2</f>
        <v>18</v>
      </c>
      <c r="F14" s="15">
        <f>SUM(I14:M14)</f>
        <v>36</v>
      </c>
      <c r="G14" s="134"/>
      <c r="H14" s="134"/>
      <c r="I14" s="134"/>
      <c r="J14" s="134"/>
      <c r="K14" s="134"/>
      <c r="L14" s="134"/>
      <c r="M14" s="134">
        <v>36</v>
      </c>
      <c r="N14" s="50">
        <f t="shared" si="7"/>
        <v>36</v>
      </c>
    </row>
    <row r="15" spans="1:14" ht="15" customHeight="1" x14ac:dyDescent="0.2">
      <c r="A15" s="124" t="s">
        <v>237</v>
      </c>
      <c r="B15" s="129" t="s">
        <v>238</v>
      </c>
      <c r="C15" s="123" t="s">
        <v>252</v>
      </c>
      <c r="D15" s="93">
        <f t="shared" si="4"/>
        <v>108</v>
      </c>
      <c r="E15" s="93">
        <f t="shared" si="5"/>
        <v>36</v>
      </c>
      <c r="F15" s="15">
        <f t="shared" si="6"/>
        <v>72</v>
      </c>
      <c r="G15" s="119">
        <v>8</v>
      </c>
      <c r="H15" s="119"/>
      <c r="I15" s="119">
        <v>0</v>
      </c>
      <c r="J15" s="119">
        <v>38</v>
      </c>
      <c r="K15" s="119">
        <v>34</v>
      </c>
      <c r="L15" s="119">
        <v>0</v>
      </c>
      <c r="M15" s="119">
        <v>0</v>
      </c>
      <c r="N15" s="50">
        <f t="shared" si="7"/>
        <v>72</v>
      </c>
    </row>
    <row r="16" spans="1:14" ht="31.5" customHeight="1" x14ac:dyDescent="0.2">
      <c r="A16" s="128" t="s">
        <v>213</v>
      </c>
      <c r="B16" s="128" t="s">
        <v>239</v>
      </c>
      <c r="C16" s="147"/>
      <c r="D16" s="135">
        <f t="shared" ref="D16:E16" si="8">SUM(D17:D21)</f>
        <v>1051.5</v>
      </c>
      <c r="E16" s="135">
        <f t="shared" si="8"/>
        <v>350.5</v>
      </c>
      <c r="F16" s="135">
        <f>SUM(F17:F21)</f>
        <v>701</v>
      </c>
      <c r="G16" s="135">
        <f t="shared" ref="G16:M16" si="9">SUM(G17:G21)</f>
        <v>94</v>
      </c>
      <c r="H16" s="135">
        <f t="shared" si="9"/>
        <v>70</v>
      </c>
      <c r="I16" s="135">
        <f t="shared" si="9"/>
        <v>212</v>
      </c>
      <c r="J16" s="135">
        <f t="shared" si="9"/>
        <v>195</v>
      </c>
      <c r="K16" s="135">
        <f t="shared" si="9"/>
        <v>130</v>
      </c>
      <c r="L16" s="135">
        <f t="shared" si="9"/>
        <v>128</v>
      </c>
      <c r="M16" s="135">
        <f t="shared" si="9"/>
        <v>36</v>
      </c>
      <c r="N16" s="50">
        <f t="shared" si="7"/>
        <v>701</v>
      </c>
    </row>
    <row r="17" spans="1:15" ht="15" customHeight="1" x14ac:dyDescent="0.2">
      <c r="A17" s="115" t="s">
        <v>240</v>
      </c>
      <c r="B17" s="63" t="s">
        <v>261</v>
      </c>
      <c r="C17" s="115" t="s">
        <v>256</v>
      </c>
      <c r="D17" s="118">
        <f t="shared" ref="D17" si="10">E17+F17</f>
        <v>195</v>
      </c>
      <c r="E17" s="118">
        <f>F17/2</f>
        <v>65</v>
      </c>
      <c r="F17" s="118">
        <f>SUM(I17:M17)</f>
        <v>130</v>
      </c>
      <c r="G17" s="118"/>
      <c r="H17" s="118">
        <v>20</v>
      </c>
      <c r="I17" s="118">
        <v>45</v>
      </c>
      <c r="J17" s="118">
        <v>38</v>
      </c>
      <c r="K17" s="118">
        <v>28</v>
      </c>
      <c r="L17" s="118">
        <v>19</v>
      </c>
      <c r="M17" s="118">
        <v>0</v>
      </c>
      <c r="N17" s="50">
        <f>SUM(I17:M17)</f>
        <v>130</v>
      </c>
    </row>
    <row r="18" spans="1:15" ht="15" customHeight="1" x14ac:dyDescent="0.2">
      <c r="A18" s="123" t="s">
        <v>241</v>
      </c>
      <c r="B18" s="123" t="s">
        <v>86</v>
      </c>
      <c r="C18" s="123" t="s">
        <v>258</v>
      </c>
      <c r="D18" s="93">
        <f>E18+F18</f>
        <v>294</v>
      </c>
      <c r="E18" s="118">
        <f t="shared" ref="E18:E21" si="11">F18/2</f>
        <v>98</v>
      </c>
      <c r="F18" s="93">
        <v>196</v>
      </c>
      <c r="G18" s="93">
        <v>60</v>
      </c>
      <c r="H18" s="93">
        <v>20</v>
      </c>
      <c r="I18" s="93">
        <v>51</v>
      </c>
      <c r="J18" s="93">
        <v>57</v>
      </c>
      <c r="K18" s="93">
        <v>42</v>
      </c>
      <c r="L18" s="93">
        <v>46</v>
      </c>
      <c r="M18" s="93">
        <v>0</v>
      </c>
      <c r="N18" s="50">
        <f t="shared" ref="N18:N24" si="12">SUM(I18:M18)</f>
        <v>196</v>
      </c>
    </row>
    <row r="19" spans="1:15" ht="15" customHeight="1" x14ac:dyDescent="0.2">
      <c r="A19" s="123" t="s">
        <v>242</v>
      </c>
      <c r="B19" s="123" t="s">
        <v>80</v>
      </c>
      <c r="C19" s="123" t="s">
        <v>256</v>
      </c>
      <c r="D19" s="93">
        <f>E19+F19</f>
        <v>196.5</v>
      </c>
      <c r="E19" s="118">
        <f t="shared" si="11"/>
        <v>65.5</v>
      </c>
      <c r="F19" s="93">
        <v>131</v>
      </c>
      <c r="G19" s="93"/>
      <c r="H19" s="93">
        <v>20</v>
      </c>
      <c r="I19" s="93">
        <v>34</v>
      </c>
      <c r="J19" s="93">
        <v>38</v>
      </c>
      <c r="K19" s="93">
        <v>32</v>
      </c>
      <c r="L19" s="93">
        <v>27</v>
      </c>
      <c r="M19" s="93">
        <v>0</v>
      </c>
      <c r="N19" s="50">
        <f t="shared" si="12"/>
        <v>131</v>
      </c>
    </row>
    <row r="20" spans="1:15" ht="15" customHeight="1" x14ac:dyDescent="0.2">
      <c r="A20" s="136" t="s">
        <v>243</v>
      </c>
      <c r="B20" s="140" t="s">
        <v>244</v>
      </c>
      <c r="C20" s="141" t="s">
        <v>255</v>
      </c>
      <c r="D20" s="138">
        <f>E20+F20</f>
        <v>258</v>
      </c>
      <c r="E20" s="118">
        <f t="shared" si="11"/>
        <v>86</v>
      </c>
      <c r="F20" s="93">
        <f>SUM(I20:M20)</f>
        <v>172</v>
      </c>
      <c r="G20" s="138">
        <v>34</v>
      </c>
      <c r="H20" s="137"/>
      <c r="I20" s="137">
        <v>82</v>
      </c>
      <c r="J20" s="137">
        <v>62</v>
      </c>
      <c r="K20" s="137">
        <v>28</v>
      </c>
      <c r="L20" s="137"/>
      <c r="M20" s="137">
        <v>0</v>
      </c>
      <c r="N20" s="50">
        <f t="shared" si="12"/>
        <v>172</v>
      </c>
      <c r="O20" s="50">
        <f>F6+F25+F37+F57</f>
        <v>2772</v>
      </c>
    </row>
    <row r="21" spans="1:15" ht="15" customHeight="1" x14ac:dyDescent="0.2">
      <c r="A21" s="123" t="s">
        <v>245</v>
      </c>
      <c r="B21" s="123" t="s">
        <v>81</v>
      </c>
      <c r="C21" s="123" t="s">
        <v>252</v>
      </c>
      <c r="D21" s="93">
        <f>E21+F21</f>
        <v>108</v>
      </c>
      <c r="E21" s="118">
        <f t="shared" si="11"/>
        <v>36</v>
      </c>
      <c r="F21" s="93">
        <f>SUM(I21:M21)</f>
        <v>72</v>
      </c>
      <c r="G21" s="148"/>
      <c r="H21" s="93">
        <v>10</v>
      </c>
      <c r="I21" s="93"/>
      <c r="J21" s="93"/>
      <c r="K21" s="93"/>
      <c r="L21" s="93">
        <v>36</v>
      </c>
      <c r="M21" s="93">
        <v>36</v>
      </c>
      <c r="N21" s="50">
        <f t="shared" si="12"/>
        <v>72</v>
      </c>
    </row>
    <row r="22" spans="1:15" ht="15" customHeight="1" x14ac:dyDescent="0.2">
      <c r="A22" s="117" t="s">
        <v>249</v>
      </c>
      <c r="B22" s="117" t="s">
        <v>246</v>
      </c>
      <c r="C22" s="123"/>
      <c r="D22" s="144">
        <f t="shared" ref="D22:E22" si="13">SUM(D23:D24)</f>
        <v>141</v>
      </c>
      <c r="E22" s="144">
        <f t="shared" si="13"/>
        <v>47</v>
      </c>
      <c r="F22" s="144">
        <f>SUM(F23:F24)</f>
        <v>94</v>
      </c>
      <c r="G22" s="144">
        <f t="shared" ref="G22:M22" si="14">SUM(G23:G24)</f>
        <v>20</v>
      </c>
      <c r="H22" s="144">
        <f t="shared" si="14"/>
        <v>0</v>
      </c>
      <c r="I22" s="144">
        <f t="shared" si="14"/>
        <v>94</v>
      </c>
      <c r="J22" s="144">
        <f t="shared" si="14"/>
        <v>0</v>
      </c>
      <c r="K22" s="144">
        <f t="shared" si="14"/>
        <v>0</v>
      </c>
      <c r="L22" s="144">
        <f t="shared" si="14"/>
        <v>0</v>
      </c>
      <c r="M22" s="144">
        <f t="shared" si="14"/>
        <v>0</v>
      </c>
      <c r="N22" s="50">
        <f t="shared" si="12"/>
        <v>94</v>
      </c>
    </row>
    <row r="23" spans="1:15" ht="15" customHeight="1" x14ac:dyDescent="0.2">
      <c r="A23" s="116" t="s">
        <v>248</v>
      </c>
      <c r="B23" s="116" t="s">
        <v>247</v>
      </c>
      <c r="C23" s="123" t="s">
        <v>196</v>
      </c>
      <c r="D23" s="93">
        <f t="shared" ref="D23:D24" si="15">E23+F23</f>
        <v>51</v>
      </c>
      <c r="E23" s="93">
        <f t="shared" ref="E23:E24" si="16">F23/2</f>
        <v>17</v>
      </c>
      <c r="F23" s="145">
        <f>SUM(I23:M23)</f>
        <v>34</v>
      </c>
      <c r="G23" s="145"/>
      <c r="H23" s="145"/>
      <c r="I23" s="145">
        <v>34</v>
      </c>
      <c r="J23" s="145"/>
      <c r="K23" s="145"/>
      <c r="L23" s="145"/>
      <c r="M23" s="145"/>
      <c r="N23" s="50">
        <f t="shared" si="12"/>
        <v>34</v>
      </c>
    </row>
    <row r="24" spans="1:15" ht="15" customHeight="1" x14ac:dyDescent="0.2">
      <c r="A24" s="116" t="s">
        <v>250</v>
      </c>
      <c r="B24" s="116" t="s">
        <v>251</v>
      </c>
      <c r="C24" s="123" t="s">
        <v>196</v>
      </c>
      <c r="D24" s="145">
        <f t="shared" si="15"/>
        <v>90</v>
      </c>
      <c r="E24" s="145">
        <f t="shared" si="16"/>
        <v>30</v>
      </c>
      <c r="F24" s="145">
        <f>SUM(I24:M24)</f>
        <v>60</v>
      </c>
      <c r="G24" s="145">
        <v>20</v>
      </c>
      <c r="H24" s="145"/>
      <c r="I24" s="145">
        <v>60</v>
      </c>
      <c r="J24" s="145"/>
      <c r="K24" s="145"/>
      <c r="L24" s="145"/>
      <c r="M24" s="145"/>
      <c r="N24" s="50">
        <f t="shared" si="12"/>
        <v>60</v>
      </c>
    </row>
    <row r="25" spans="1:15" ht="15" customHeight="1" x14ac:dyDescent="0.2">
      <c r="A25" s="4" t="s">
        <v>33</v>
      </c>
      <c r="B25" s="142" t="s">
        <v>253</v>
      </c>
      <c r="C25" s="150"/>
      <c r="D25" s="143">
        <f>SUM(D26:D35)</f>
        <v>534</v>
      </c>
      <c r="E25" s="143">
        <f t="shared" ref="E25:M25" si="17">SUM(E26:E35)</f>
        <v>178</v>
      </c>
      <c r="F25" s="143">
        <f t="shared" si="17"/>
        <v>356</v>
      </c>
      <c r="G25" s="143">
        <f t="shared" si="17"/>
        <v>88</v>
      </c>
      <c r="H25" s="143">
        <f t="shared" si="17"/>
        <v>24</v>
      </c>
      <c r="I25" s="143">
        <f t="shared" si="17"/>
        <v>0</v>
      </c>
      <c r="J25" s="143">
        <f t="shared" si="17"/>
        <v>124</v>
      </c>
      <c r="K25" s="143">
        <f t="shared" si="17"/>
        <v>30</v>
      </c>
      <c r="L25" s="143">
        <f t="shared" si="17"/>
        <v>62</v>
      </c>
      <c r="M25" s="143">
        <f t="shared" si="17"/>
        <v>140</v>
      </c>
    </row>
    <row r="26" spans="1:15" ht="15" customHeight="1" x14ac:dyDescent="0.2">
      <c r="A26" s="3" t="s">
        <v>34</v>
      </c>
      <c r="B26" s="33" t="s">
        <v>89</v>
      </c>
      <c r="C26" s="33" t="s">
        <v>196</v>
      </c>
      <c r="D26" s="15">
        <f>E26+F26</f>
        <v>48</v>
      </c>
      <c r="E26" s="15">
        <f>F26/2</f>
        <v>16</v>
      </c>
      <c r="F26" s="15">
        <f>SUM(I26:M26)</f>
        <v>32</v>
      </c>
      <c r="G26" s="15">
        <v>40</v>
      </c>
      <c r="H26" s="15"/>
      <c r="I26" s="15">
        <v>0</v>
      </c>
      <c r="J26" s="15">
        <v>32</v>
      </c>
      <c r="K26" s="15">
        <v>0</v>
      </c>
      <c r="L26" s="15">
        <v>0</v>
      </c>
      <c r="M26" s="15">
        <v>0</v>
      </c>
    </row>
    <row r="27" spans="1:15" ht="15" customHeight="1" x14ac:dyDescent="0.2">
      <c r="A27" s="3" t="s">
        <v>36</v>
      </c>
      <c r="B27" s="33" t="s">
        <v>90</v>
      </c>
      <c r="C27" s="33" t="s">
        <v>195</v>
      </c>
      <c r="D27" s="15">
        <f t="shared" ref="D27:D35" si="18">E27+F27</f>
        <v>48</v>
      </c>
      <c r="E27" s="15">
        <f t="shared" ref="E27:E35" si="19">F27/2</f>
        <v>16</v>
      </c>
      <c r="F27" s="15">
        <f t="shared" ref="F27:F35" si="20">SUM(I27:M27)</f>
        <v>32</v>
      </c>
      <c r="G27" s="15">
        <v>6</v>
      </c>
      <c r="H27" s="15">
        <v>4</v>
      </c>
      <c r="I27" s="15">
        <v>0</v>
      </c>
      <c r="J27" s="15">
        <v>32</v>
      </c>
      <c r="K27" s="15">
        <v>0</v>
      </c>
      <c r="L27" s="15">
        <v>0</v>
      </c>
      <c r="M27" s="15">
        <v>0</v>
      </c>
    </row>
    <row r="28" spans="1:15" ht="24.75" customHeight="1" x14ac:dyDescent="0.2">
      <c r="A28" s="3" t="s">
        <v>37</v>
      </c>
      <c r="B28" s="33" t="s">
        <v>91</v>
      </c>
      <c r="C28" s="3" t="s">
        <v>35</v>
      </c>
      <c r="D28" s="15">
        <f t="shared" si="18"/>
        <v>48</v>
      </c>
      <c r="E28" s="15">
        <f t="shared" si="19"/>
        <v>16</v>
      </c>
      <c r="F28" s="15">
        <f t="shared" si="20"/>
        <v>32</v>
      </c>
      <c r="G28" s="15"/>
      <c r="H28" s="15"/>
      <c r="I28" s="15">
        <v>0</v>
      </c>
      <c r="J28" s="15">
        <v>32</v>
      </c>
      <c r="K28" s="15">
        <v>0</v>
      </c>
      <c r="L28" s="15">
        <v>0</v>
      </c>
      <c r="M28" s="15">
        <v>0</v>
      </c>
    </row>
    <row r="29" spans="1:15" ht="15" customHeight="1" x14ac:dyDescent="0.2">
      <c r="A29" s="3" t="s">
        <v>38</v>
      </c>
      <c r="B29" s="33" t="s">
        <v>92</v>
      </c>
      <c r="C29" s="33" t="s">
        <v>195</v>
      </c>
      <c r="D29" s="15">
        <f t="shared" si="18"/>
        <v>45</v>
      </c>
      <c r="E29" s="15">
        <f t="shared" si="19"/>
        <v>15</v>
      </c>
      <c r="F29" s="15">
        <f t="shared" si="20"/>
        <v>30</v>
      </c>
      <c r="G29" s="15"/>
      <c r="H29" s="15">
        <v>10</v>
      </c>
      <c r="I29" s="15">
        <v>0</v>
      </c>
      <c r="J29" s="15">
        <v>0</v>
      </c>
      <c r="K29" s="15">
        <v>30</v>
      </c>
      <c r="L29" s="15">
        <v>0</v>
      </c>
      <c r="M29" s="15">
        <v>0</v>
      </c>
    </row>
    <row r="30" spans="1:15" ht="15" customHeight="1" x14ac:dyDescent="0.2">
      <c r="A30" s="3" t="s">
        <v>39</v>
      </c>
      <c r="B30" s="33" t="s">
        <v>93</v>
      </c>
      <c r="C30" s="3" t="s">
        <v>40</v>
      </c>
      <c r="D30" s="15">
        <f t="shared" si="18"/>
        <v>90</v>
      </c>
      <c r="E30" s="15">
        <f t="shared" si="19"/>
        <v>30</v>
      </c>
      <c r="F30" s="15">
        <f t="shared" si="20"/>
        <v>60</v>
      </c>
      <c r="G30" s="15">
        <v>10</v>
      </c>
      <c r="H30" s="15"/>
      <c r="I30" s="15">
        <v>0</v>
      </c>
      <c r="J30" s="15">
        <v>0</v>
      </c>
      <c r="K30" s="15">
        <v>0</v>
      </c>
      <c r="L30" s="15">
        <v>0</v>
      </c>
      <c r="M30" s="15">
        <v>60</v>
      </c>
    </row>
    <row r="31" spans="1:15" ht="15" customHeight="1" x14ac:dyDescent="0.2">
      <c r="A31" s="3" t="s">
        <v>41</v>
      </c>
      <c r="B31" s="33" t="s">
        <v>94</v>
      </c>
      <c r="C31" s="3" t="s">
        <v>35</v>
      </c>
      <c r="D31" s="15">
        <f t="shared" si="18"/>
        <v>48</v>
      </c>
      <c r="E31" s="15">
        <f t="shared" si="19"/>
        <v>16</v>
      </c>
      <c r="F31" s="15">
        <f t="shared" si="20"/>
        <v>32</v>
      </c>
      <c r="G31" s="15">
        <v>12</v>
      </c>
      <c r="H31" s="15"/>
      <c r="I31" s="15">
        <v>0</v>
      </c>
      <c r="J31" s="15">
        <v>0</v>
      </c>
      <c r="K31" s="15">
        <v>0</v>
      </c>
      <c r="L31" s="15">
        <v>32</v>
      </c>
      <c r="M31" s="15">
        <v>0</v>
      </c>
    </row>
    <row r="32" spans="1:15" ht="15" customHeight="1" x14ac:dyDescent="0.2">
      <c r="A32" s="33" t="s">
        <v>263</v>
      </c>
      <c r="B32" s="33" t="s">
        <v>95</v>
      </c>
      <c r="C32" s="33" t="s">
        <v>254</v>
      </c>
      <c r="D32" s="15">
        <f t="shared" si="18"/>
        <v>60</v>
      </c>
      <c r="E32" s="15">
        <f t="shared" si="19"/>
        <v>20</v>
      </c>
      <c r="F32" s="15">
        <f t="shared" si="20"/>
        <v>40</v>
      </c>
      <c r="G32" s="15"/>
      <c r="H32" s="15"/>
      <c r="I32" s="15">
        <v>0</v>
      </c>
      <c r="J32" s="15">
        <v>28</v>
      </c>
      <c r="K32" s="15">
        <v>0</v>
      </c>
      <c r="L32" s="15">
        <v>0</v>
      </c>
      <c r="M32" s="15">
        <v>12</v>
      </c>
    </row>
    <row r="33" spans="1:13" ht="15" customHeight="1" x14ac:dyDescent="0.2">
      <c r="A33" s="33" t="s">
        <v>262</v>
      </c>
      <c r="B33" s="33" t="s">
        <v>264</v>
      </c>
      <c r="C33" s="3" t="s">
        <v>35</v>
      </c>
      <c r="D33" s="15">
        <f t="shared" si="18"/>
        <v>45</v>
      </c>
      <c r="E33" s="15">
        <f t="shared" si="19"/>
        <v>15</v>
      </c>
      <c r="F33" s="15">
        <f t="shared" si="20"/>
        <v>30</v>
      </c>
      <c r="G33" s="15"/>
      <c r="H33" s="15">
        <v>10</v>
      </c>
      <c r="I33" s="15">
        <v>0</v>
      </c>
      <c r="J33" s="15">
        <v>0</v>
      </c>
      <c r="K33" s="15">
        <v>0</v>
      </c>
      <c r="L33" s="15">
        <v>30</v>
      </c>
      <c r="M33" s="15">
        <v>0</v>
      </c>
    </row>
    <row r="34" spans="1:13" ht="15" customHeight="1" x14ac:dyDescent="0.2">
      <c r="A34" s="3" t="s">
        <v>45</v>
      </c>
      <c r="B34" s="33" t="s">
        <v>97</v>
      </c>
      <c r="C34" s="3" t="s">
        <v>35</v>
      </c>
      <c r="D34" s="15">
        <f t="shared" si="18"/>
        <v>48</v>
      </c>
      <c r="E34" s="15">
        <f t="shared" si="19"/>
        <v>16</v>
      </c>
      <c r="F34" s="15">
        <f t="shared" si="20"/>
        <v>32</v>
      </c>
      <c r="G34" s="15">
        <v>10</v>
      </c>
      <c r="H34" s="15"/>
      <c r="I34" s="15">
        <v>0</v>
      </c>
      <c r="J34" s="15">
        <v>0</v>
      </c>
      <c r="K34" s="15">
        <v>0</v>
      </c>
      <c r="L34" s="15">
        <v>0</v>
      </c>
      <c r="M34" s="15">
        <v>32</v>
      </c>
    </row>
    <row r="35" spans="1:13" ht="15" customHeight="1" x14ac:dyDescent="0.2">
      <c r="A35" s="3" t="s">
        <v>46</v>
      </c>
      <c r="B35" s="33" t="s">
        <v>98</v>
      </c>
      <c r="C35" s="33" t="s">
        <v>196</v>
      </c>
      <c r="D35" s="15">
        <f t="shared" si="18"/>
        <v>54</v>
      </c>
      <c r="E35" s="15">
        <f t="shared" si="19"/>
        <v>18</v>
      </c>
      <c r="F35" s="15">
        <f t="shared" si="20"/>
        <v>36</v>
      </c>
      <c r="G35" s="15">
        <v>10</v>
      </c>
      <c r="H35" s="15"/>
      <c r="I35" s="15">
        <v>0</v>
      </c>
      <c r="J35" s="15">
        <v>0</v>
      </c>
      <c r="K35" s="15">
        <v>0</v>
      </c>
      <c r="L35" s="15">
        <v>0</v>
      </c>
      <c r="M35" s="15">
        <v>36</v>
      </c>
    </row>
    <row r="36" spans="1:13" ht="6.75" customHeight="1" x14ac:dyDescent="0.2">
      <c r="A36" s="3"/>
      <c r="B36" s="3"/>
      <c r="C36" s="3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s="9" customFormat="1" ht="15" customHeight="1" x14ac:dyDescent="0.2">
      <c r="A37" s="11" t="s">
        <v>71</v>
      </c>
      <c r="B37" s="11" t="s">
        <v>99</v>
      </c>
      <c r="C37" s="10"/>
      <c r="D37" s="16">
        <f>D39</f>
        <v>466</v>
      </c>
      <c r="E37" s="16">
        <f t="shared" ref="E37:M37" si="21">E39</f>
        <v>142</v>
      </c>
      <c r="F37" s="16">
        <f t="shared" si="21"/>
        <v>324</v>
      </c>
      <c r="G37" s="16">
        <f t="shared" si="21"/>
        <v>54</v>
      </c>
      <c r="H37" s="16">
        <f t="shared" si="21"/>
        <v>0</v>
      </c>
      <c r="I37" s="16">
        <f t="shared" si="21"/>
        <v>0</v>
      </c>
      <c r="J37" s="16">
        <f t="shared" si="21"/>
        <v>21</v>
      </c>
      <c r="K37" s="16">
        <f t="shared" si="21"/>
        <v>60</v>
      </c>
      <c r="L37" s="16">
        <f t="shared" si="21"/>
        <v>63</v>
      </c>
      <c r="M37" s="16">
        <f t="shared" si="21"/>
        <v>180</v>
      </c>
    </row>
    <row r="38" spans="1:13" ht="5.25" customHeight="1" x14ac:dyDescent="0.2">
      <c r="A38" s="3"/>
      <c r="B38" s="3"/>
      <c r="C38" s="2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s="9" customFormat="1" ht="15" customHeight="1" x14ac:dyDescent="0.2">
      <c r="A39" s="31" t="s">
        <v>69</v>
      </c>
      <c r="B39" s="31" t="s">
        <v>100</v>
      </c>
      <c r="C39" s="11"/>
      <c r="D39" s="16">
        <f>D40+D46+D52</f>
        <v>466</v>
      </c>
      <c r="E39" s="16">
        <f t="shared" ref="E39:L39" si="22">E40+E46+E52</f>
        <v>142</v>
      </c>
      <c r="F39" s="16">
        <f t="shared" si="22"/>
        <v>324</v>
      </c>
      <c r="G39" s="16">
        <f t="shared" si="22"/>
        <v>54</v>
      </c>
      <c r="H39" s="16">
        <f t="shared" si="22"/>
        <v>0</v>
      </c>
      <c r="I39" s="16">
        <f t="shared" si="22"/>
        <v>0</v>
      </c>
      <c r="J39" s="16">
        <f t="shared" si="22"/>
        <v>21</v>
      </c>
      <c r="K39" s="16">
        <f t="shared" si="22"/>
        <v>60</v>
      </c>
      <c r="L39" s="16">
        <f t="shared" si="22"/>
        <v>63</v>
      </c>
      <c r="M39" s="16">
        <f>M40+M46+M52</f>
        <v>180</v>
      </c>
    </row>
    <row r="40" spans="1:13" s="9" customFormat="1" ht="27" customHeight="1" x14ac:dyDescent="0.2">
      <c r="A40" s="8" t="s">
        <v>70</v>
      </c>
      <c r="B40" s="8" t="s">
        <v>101</v>
      </c>
      <c r="C40" s="8" t="s">
        <v>115</v>
      </c>
      <c r="D40" s="22">
        <f>SUM(D41:D42)</f>
        <v>166</v>
      </c>
      <c r="E40" s="22">
        <f t="shared" ref="E40:M40" si="23">SUM(E41:E42)</f>
        <v>52</v>
      </c>
      <c r="F40" s="22">
        <f t="shared" si="23"/>
        <v>114</v>
      </c>
      <c r="G40" s="22">
        <f t="shared" si="23"/>
        <v>24</v>
      </c>
      <c r="H40" s="22">
        <f t="shared" si="23"/>
        <v>0</v>
      </c>
      <c r="I40" s="22">
        <f t="shared" si="23"/>
        <v>0</v>
      </c>
      <c r="J40" s="22">
        <f t="shared" si="23"/>
        <v>21</v>
      </c>
      <c r="K40" s="22">
        <f t="shared" si="23"/>
        <v>60</v>
      </c>
      <c r="L40" s="22">
        <f t="shared" si="23"/>
        <v>33</v>
      </c>
      <c r="M40" s="22">
        <f t="shared" si="23"/>
        <v>0</v>
      </c>
    </row>
    <row r="41" spans="1:13" ht="27" customHeight="1" x14ac:dyDescent="0.2">
      <c r="A41" s="3" t="s">
        <v>47</v>
      </c>
      <c r="B41" s="33" t="s">
        <v>102</v>
      </c>
      <c r="C41" s="156" t="s">
        <v>116</v>
      </c>
      <c r="D41" s="15">
        <f t="shared" ref="D41:D43" si="24">E41+F41</f>
        <v>72</v>
      </c>
      <c r="E41" s="15">
        <v>23</v>
      </c>
      <c r="F41" s="15">
        <f>SUM(I41:M41)</f>
        <v>49</v>
      </c>
      <c r="G41" s="15">
        <v>14</v>
      </c>
      <c r="H41" s="15"/>
      <c r="I41" s="15">
        <v>0</v>
      </c>
      <c r="J41" s="15">
        <v>21</v>
      </c>
      <c r="K41" s="15">
        <v>28</v>
      </c>
      <c r="L41" s="15">
        <v>0</v>
      </c>
      <c r="M41" s="15">
        <v>0</v>
      </c>
    </row>
    <row r="42" spans="1:13" ht="26.25" customHeight="1" x14ac:dyDescent="0.2">
      <c r="A42" s="33" t="s">
        <v>110</v>
      </c>
      <c r="B42" s="33" t="s">
        <v>103</v>
      </c>
      <c r="C42" s="156" t="s">
        <v>116</v>
      </c>
      <c r="D42" s="15">
        <f t="shared" si="24"/>
        <v>94</v>
      </c>
      <c r="E42" s="15">
        <v>29</v>
      </c>
      <c r="F42" s="15">
        <f>SUM(I42:M42)</f>
        <v>65</v>
      </c>
      <c r="G42" s="15">
        <v>10</v>
      </c>
      <c r="H42" s="15"/>
      <c r="I42" s="15">
        <v>0</v>
      </c>
      <c r="J42" s="15">
        <v>0</v>
      </c>
      <c r="K42" s="15">
        <v>32</v>
      </c>
      <c r="L42" s="15">
        <v>33</v>
      </c>
      <c r="M42" s="15">
        <v>0</v>
      </c>
    </row>
    <row r="43" spans="1:13" ht="15" customHeight="1" x14ac:dyDescent="0.2">
      <c r="A43" s="3" t="s">
        <v>48</v>
      </c>
      <c r="B43" s="33" t="s">
        <v>104</v>
      </c>
      <c r="C43" s="156" t="s">
        <v>198</v>
      </c>
      <c r="D43" s="15">
        <f t="shared" si="24"/>
        <v>324</v>
      </c>
      <c r="E43" s="15">
        <v>0</v>
      </c>
      <c r="F43" s="15">
        <f>SUM(H43:M43)</f>
        <v>324</v>
      </c>
      <c r="G43" s="15">
        <v>0</v>
      </c>
      <c r="H43" s="15">
        <v>0</v>
      </c>
      <c r="I43" s="15">
        <v>0</v>
      </c>
      <c r="J43" s="15">
        <v>144</v>
      </c>
      <c r="K43" s="15">
        <f>72+72</f>
        <v>144</v>
      </c>
      <c r="L43" s="13">
        <v>36</v>
      </c>
      <c r="M43" s="15">
        <v>0</v>
      </c>
    </row>
    <row r="44" spans="1:13" ht="15" customHeight="1" x14ac:dyDescent="0.2">
      <c r="A44" s="3" t="s">
        <v>49</v>
      </c>
      <c r="B44" s="33" t="s">
        <v>105</v>
      </c>
      <c r="C44" s="153"/>
      <c r="D44" s="15"/>
      <c r="E44" s="15">
        <v>0</v>
      </c>
      <c r="F44" s="15">
        <f>SUM(H44:M44)</f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/>
      <c r="M44" s="15">
        <v>0</v>
      </c>
    </row>
    <row r="45" spans="1:13" ht="5.25" customHeight="1" x14ac:dyDescent="0.2">
      <c r="A45" s="3"/>
      <c r="B45" s="3"/>
      <c r="C45" s="3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s="9" customFormat="1" ht="15" customHeight="1" x14ac:dyDescent="0.2">
      <c r="A46" s="11" t="s">
        <v>68</v>
      </c>
      <c r="B46" s="11" t="s">
        <v>106</v>
      </c>
      <c r="C46" s="151" t="s">
        <v>115</v>
      </c>
      <c r="D46" s="16">
        <f>SUM(D47:D48)</f>
        <v>170</v>
      </c>
      <c r="E46" s="16">
        <f t="shared" ref="E46:M46" si="25">SUM(E47:E48)</f>
        <v>50</v>
      </c>
      <c r="F46" s="16">
        <f t="shared" si="25"/>
        <v>120</v>
      </c>
      <c r="G46" s="16">
        <f t="shared" si="25"/>
        <v>20</v>
      </c>
      <c r="H46" s="16">
        <f t="shared" si="25"/>
        <v>0</v>
      </c>
      <c r="I46" s="16">
        <f t="shared" si="25"/>
        <v>0</v>
      </c>
      <c r="J46" s="16">
        <f t="shared" si="25"/>
        <v>0</v>
      </c>
      <c r="K46" s="16">
        <f t="shared" si="25"/>
        <v>0</v>
      </c>
      <c r="L46" s="16">
        <f t="shared" si="25"/>
        <v>30</v>
      </c>
      <c r="M46" s="16">
        <f t="shared" si="25"/>
        <v>90</v>
      </c>
    </row>
    <row r="47" spans="1:13" ht="28.5" customHeight="1" x14ac:dyDescent="0.2">
      <c r="A47" s="3" t="s">
        <v>50</v>
      </c>
      <c r="B47" s="120" t="s">
        <v>107</v>
      </c>
      <c r="C47" s="157" t="s">
        <v>195</v>
      </c>
      <c r="D47" s="121">
        <f>E47+F47</f>
        <v>100</v>
      </c>
      <c r="E47" s="15">
        <v>30</v>
      </c>
      <c r="F47" s="15">
        <v>70</v>
      </c>
      <c r="G47" s="15">
        <v>10</v>
      </c>
      <c r="H47" s="15"/>
      <c r="I47" s="15">
        <v>0</v>
      </c>
      <c r="J47" s="15">
        <v>0</v>
      </c>
      <c r="K47" s="15">
        <v>0</v>
      </c>
      <c r="L47" s="15">
        <v>0</v>
      </c>
      <c r="M47" s="15">
        <v>70</v>
      </c>
    </row>
    <row r="48" spans="1:13" ht="15" customHeight="1" x14ac:dyDescent="0.2">
      <c r="A48" s="3" t="s">
        <v>51</v>
      </c>
      <c r="B48" s="120" t="s">
        <v>108</v>
      </c>
      <c r="C48" s="158" t="s">
        <v>116</v>
      </c>
      <c r="D48" s="121">
        <f t="shared" ref="D48:D50" si="26">E48+F48</f>
        <v>70</v>
      </c>
      <c r="E48" s="15">
        <v>20</v>
      </c>
      <c r="F48" s="15">
        <v>50</v>
      </c>
      <c r="G48" s="15">
        <v>10</v>
      </c>
      <c r="H48" s="15"/>
      <c r="I48" s="15">
        <v>0</v>
      </c>
      <c r="J48" s="15">
        <v>0</v>
      </c>
      <c r="K48" s="15">
        <v>0</v>
      </c>
      <c r="L48" s="15">
        <v>30</v>
      </c>
      <c r="M48" s="15">
        <v>20</v>
      </c>
    </row>
    <row r="49" spans="1:13" ht="30" customHeight="1" x14ac:dyDescent="0.2">
      <c r="A49" s="3" t="s">
        <v>52</v>
      </c>
      <c r="B49" s="33" t="s">
        <v>104</v>
      </c>
      <c r="C49" s="155" t="s">
        <v>199</v>
      </c>
      <c r="D49" s="107">
        <v>252</v>
      </c>
      <c r="E49" s="107">
        <v>0</v>
      </c>
      <c r="F49" s="107">
        <f>SUM(I49:M49)</f>
        <v>252</v>
      </c>
      <c r="G49" s="15">
        <v>0</v>
      </c>
      <c r="H49" s="15">
        <v>0</v>
      </c>
      <c r="I49" s="15">
        <v>0</v>
      </c>
      <c r="J49" s="15">
        <v>0</v>
      </c>
      <c r="K49" s="13"/>
      <c r="L49" s="15">
        <v>180</v>
      </c>
      <c r="M49" s="15">
        <v>72</v>
      </c>
    </row>
    <row r="50" spans="1:13" ht="15.75" customHeight="1" x14ac:dyDescent="0.2">
      <c r="A50" s="3" t="s">
        <v>53</v>
      </c>
      <c r="B50" s="33" t="s">
        <v>105</v>
      </c>
      <c r="C50" s="156" t="s">
        <v>197</v>
      </c>
      <c r="D50" s="107">
        <f t="shared" si="26"/>
        <v>648</v>
      </c>
      <c r="E50" s="107">
        <v>0</v>
      </c>
      <c r="F50" s="107">
        <f>SUM(I50:M50)</f>
        <v>648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/>
      <c r="M50" s="15">
        <v>648</v>
      </c>
    </row>
    <row r="51" spans="1:13" ht="15.75" customHeight="1" x14ac:dyDescent="0.2">
      <c r="A51" s="3"/>
      <c r="B51" s="3"/>
      <c r="C51" s="3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s="9" customFormat="1" ht="27.75" customHeight="1" x14ac:dyDescent="0.2">
      <c r="A52" s="11" t="s">
        <v>67</v>
      </c>
      <c r="B52" s="11" t="s">
        <v>109</v>
      </c>
      <c r="C52" s="8" t="s">
        <v>115</v>
      </c>
      <c r="D52" s="16">
        <f>D53</f>
        <v>130</v>
      </c>
      <c r="E52" s="16">
        <f t="shared" ref="E52:M52" si="27">E53</f>
        <v>40</v>
      </c>
      <c r="F52" s="16">
        <f t="shared" si="27"/>
        <v>90</v>
      </c>
      <c r="G52" s="16">
        <f t="shared" si="27"/>
        <v>10</v>
      </c>
      <c r="H52" s="16">
        <f t="shared" si="27"/>
        <v>0</v>
      </c>
      <c r="I52" s="16">
        <f t="shared" si="27"/>
        <v>0</v>
      </c>
      <c r="J52" s="16">
        <f t="shared" si="27"/>
        <v>0</v>
      </c>
      <c r="K52" s="16">
        <f t="shared" si="27"/>
        <v>0</v>
      </c>
      <c r="L52" s="16">
        <f t="shared" si="27"/>
        <v>0</v>
      </c>
      <c r="M52" s="16">
        <f t="shared" si="27"/>
        <v>90</v>
      </c>
    </row>
    <row r="53" spans="1:13" ht="25.5" customHeight="1" x14ac:dyDescent="0.2">
      <c r="A53" s="33" t="s">
        <v>111</v>
      </c>
      <c r="B53" s="33" t="s">
        <v>112</v>
      </c>
      <c r="C53" s="153" t="s">
        <v>40</v>
      </c>
      <c r="D53" s="15">
        <f>E53+F53</f>
        <v>130</v>
      </c>
      <c r="E53" s="15">
        <v>40</v>
      </c>
      <c r="F53" s="15">
        <v>90</v>
      </c>
      <c r="G53" s="15">
        <v>10</v>
      </c>
      <c r="H53" s="15"/>
      <c r="I53" s="15">
        <v>0</v>
      </c>
      <c r="J53" s="15">
        <v>0</v>
      </c>
      <c r="K53" s="15">
        <v>0</v>
      </c>
      <c r="L53" s="15">
        <v>0</v>
      </c>
      <c r="M53" s="15">
        <v>90</v>
      </c>
    </row>
    <row r="54" spans="1:13" ht="15" customHeight="1" x14ac:dyDescent="0.2">
      <c r="A54" s="33" t="s">
        <v>207</v>
      </c>
      <c r="B54" s="33" t="s">
        <v>104</v>
      </c>
      <c r="C54" s="154" t="s">
        <v>196</v>
      </c>
      <c r="D54" s="15"/>
      <c r="E54" s="15"/>
      <c r="F54" s="15"/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/>
    </row>
    <row r="55" spans="1:13" ht="15" customHeight="1" x14ac:dyDescent="0.2">
      <c r="A55" s="33" t="s">
        <v>208</v>
      </c>
      <c r="B55" s="33" t="s">
        <v>105</v>
      </c>
      <c r="C55" s="153" t="s">
        <v>43</v>
      </c>
      <c r="D55" s="15">
        <f t="shared" ref="D55:D56" si="28">E55+F55</f>
        <v>180</v>
      </c>
      <c r="E55" s="15"/>
      <c r="F55" s="15">
        <f>SUM(I55:M55)</f>
        <v>180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180</v>
      </c>
    </row>
    <row r="56" spans="1:13" ht="4.5" customHeight="1" x14ac:dyDescent="0.2">
      <c r="A56" s="63"/>
      <c r="B56" s="63"/>
      <c r="C56" s="63"/>
      <c r="D56" s="15">
        <f t="shared" si="28"/>
        <v>0</v>
      </c>
      <c r="E56" s="15">
        <f t="shared" ref="E56" si="29">F56/2</f>
        <v>0</v>
      </c>
      <c r="F56" s="15"/>
      <c r="G56" s="15"/>
      <c r="H56" s="15"/>
      <c r="I56" s="15"/>
      <c r="J56" s="15"/>
      <c r="K56" s="15"/>
      <c r="L56" s="15"/>
      <c r="M56" s="15"/>
    </row>
    <row r="57" spans="1:13" ht="15" customHeight="1" x14ac:dyDescent="0.2">
      <c r="A57" s="108" t="s">
        <v>211</v>
      </c>
      <c r="B57" s="108" t="s">
        <v>82</v>
      </c>
      <c r="C57" s="152" t="s">
        <v>196</v>
      </c>
      <c r="D57" s="22">
        <f>E57+F57</f>
        <v>80</v>
      </c>
      <c r="E57" s="22">
        <v>40</v>
      </c>
      <c r="F57" s="22">
        <v>40</v>
      </c>
      <c r="G57" s="22">
        <v>40</v>
      </c>
      <c r="H57" s="22"/>
      <c r="I57" s="22">
        <v>0</v>
      </c>
      <c r="J57" s="22">
        <v>0</v>
      </c>
      <c r="K57" s="22">
        <v>0</v>
      </c>
      <c r="L57" s="22">
        <v>0</v>
      </c>
      <c r="M57" s="22">
        <v>40</v>
      </c>
    </row>
    <row r="58" spans="1:13" ht="3.75" customHeight="1" x14ac:dyDescent="0.2">
      <c r="A58" s="32"/>
      <c r="B58" s="32"/>
      <c r="C58" s="7"/>
      <c r="D58" s="109"/>
      <c r="E58" s="26"/>
      <c r="F58" s="22"/>
      <c r="G58" s="22"/>
      <c r="H58" s="15"/>
      <c r="I58" s="15"/>
      <c r="J58" s="15"/>
      <c r="K58" s="15"/>
      <c r="L58" s="15"/>
      <c r="M58" s="15"/>
    </row>
    <row r="59" spans="1:13" ht="15" customHeight="1" x14ac:dyDescent="0.2">
      <c r="A59" s="4" t="s">
        <v>55</v>
      </c>
      <c r="B59" s="4" t="s">
        <v>56</v>
      </c>
      <c r="C59" s="28"/>
      <c r="D59" s="110">
        <v>72</v>
      </c>
      <c r="E59" s="23"/>
      <c r="F59" s="112">
        <v>72</v>
      </c>
      <c r="G59" s="112"/>
      <c r="H59" s="13"/>
      <c r="I59" s="13"/>
      <c r="J59" s="13"/>
      <c r="K59" s="13"/>
      <c r="L59" s="13"/>
      <c r="M59" s="15">
        <v>72</v>
      </c>
    </row>
    <row r="60" spans="1:13" ht="15" customHeight="1" x14ac:dyDescent="0.2">
      <c r="A60" s="4"/>
      <c r="B60" s="94"/>
      <c r="C60" s="95"/>
      <c r="D60" s="111"/>
      <c r="E60" s="96"/>
      <c r="F60" s="114"/>
      <c r="G60" s="113"/>
      <c r="H60" s="98"/>
      <c r="I60" s="97"/>
      <c r="J60" s="97"/>
      <c r="K60" s="97"/>
      <c r="L60" s="97"/>
      <c r="M60" s="86"/>
    </row>
    <row r="61" spans="1:13" s="38" customFormat="1" ht="29.25" customHeight="1" x14ac:dyDescent="0.2">
      <c r="B61" s="100" t="s">
        <v>117</v>
      </c>
      <c r="C61" s="101"/>
      <c r="D61" s="102">
        <f>D6+D25+D37+D57</f>
        <v>4158</v>
      </c>
      <c r="E61" s="102">
        <f>E6+E25+E37+E57</f>
        <v>1386</v>
      </c>
      <c r="F61" s="102">
        <f>F6+F25+F37+F57</f>
        <v>2772</v>
      </c>
      <c r="G61" s="102">
        <f>G57+G37+G25+G6</f>
        <v>854</v>
      </c>
      <c r="H61" s="102">
        <f>H57+H37+H25+H6</f>
        <v>118</v>
      </c>
      <c r="I61" s="102">
        <f>I57+I37+I25+I6</f>
        <v>612</v>
      </c>
      <c r="J61" s="102">
        <f>J57+J37+J25+J16+J7</f>
        <v>684</v>
      </c>
      <c r="K61" s="102">
        <f>K57+K37+K25+K16+K7</f>
        <v>504</v>
      </c>
      <c r="L61" s="102">
        <f>L57+L37+L25+L16+L7</f>
        <v>540</v>
      </c>
      <c r="M61" s="102">
        <f>M57+M37+M25+M16+M7</f>
        <v>432</v>
      </c>
    </row>
    <row r="62" spans="1:13" s="38" customFormat="1" ht="32.25" customHeight="1" x14ac:dyDescent="0.2">
      <c r="B62" s="103"/>
      <c r="C62" s="104"/>
      <c r="D62" s="105"/>
      <c r="E62" s="105"/>
      <c r="F62" s="106"/>
      <c r="G62" s="106"/>
      <c r="H62" s="106"/>
      <c r="I62" s="106"/>
      <c r="J62" s="106"/>
      <c r="K62" s="106"/>
      <c r="L62" s="106"/>
      <c r="M62" s="106"/>
    </row>
    <row r="63" spans="1:13" ht="23.1" customHeight="1" x14ac:dyDescent="0.2">
      <c r="A63" s="90"/>
      <c r="B63" s="68"/>
      <c r="C63" s="68"/>
      <c r="D63" s="91"/>
      <c r="E63" s="91"/>
      <c r="F63" s="161" t="s">
        <v>57</v>
      </c>
      <c r="G63" s="170" t="s">
        <v>59</v>
      </c>
      <c r="H63" s="170"/>
      <c r="I63" s="99"/>
      <c r="J63" s="99"/>
      <c r="K63" s="99"/>
      <c r="L63" s="99"/>
      <c r="M63" s="99"/>
    </row>
    <row r="64" spans="1:13" ht="27.75" customHeight="1" x14ac:dyDescent="0.2">
      <c r="A64" s="163" t="s">
        <v>58</v>
      </c>
      <c r="B64" s="163"/>
      <c r="C64" s="163"/>
      <c r="D64" s="163"/>
      <c r="E64" s="163"/>
      <c r="F64" s="162"/>
      <c r="G64" s="162" t="s">
        <v>61</v>
      </c>
      <c r="H64" s="162"/>
      <c r="I64" s="93">
        <f>I43+I49+I54</f>
        <v>0</v>
      </c>
      <c r="J64" s="93">
        <f>J43+J49+J54</f>
        <v>144</v>
      </c>
      <c r="K64" s="93">
        <f t="shared" ref="K64:M64" si="30">K43+K49+K54</f>
        <v>144</v>
      </c>
      <c r="L64" s="93">
        <f t="shared" si="30"/>
        <v>216</v>
      </c>
      <c r="M64" s="93">
        <f t="shared" si="30"/>
        <v>72</v>
      </c>
    </row>
    <row r="65" spans="1:15" ht="13.5" customHeight="1" x14ac:dyDescent="0.2">
      <c r="A65" s="164" t="s">
        <v>210</v>
      </c>
      <c r="B65" s="165"/>
      <c r="C65" s="165"/>
      <c r="D65" s="165"/>
      <c r="E65" s="165"/>
      <c r="F65" s="162"/>
      <c r="G65" s="166" t="s">
        <v>209</v>
      </c>
      <c r="H65" s="167"/>
      <c r="I65" s="92">
        <f>I55+I50+I44</f>
        <v>0</v>
      </c>
      <c r="J65" s="92">
        <f t="shared" ref="J65:M65" si="31">J55+J50+J44</f>
        <v>0</v>
      </c>
      <c r="K65" s="92">
        <f t="shared" si="31"/>
        <v>0</v>
      </c>
      <c r="L65" s="92">
        <f t="shared" si="31"/>
        <v>0</v>
      </c>
      <c r="M65" s="92">
        <f t="shared" si="31"/>
        <v>828</v>
      </c>
      <c r="O65" s="50"/>
    </row>
    <row r="66" spans="1:15" ht="19.5" customHeight="1" x14ac:dyDescent="0.2">
      <c r="A66" s="168" t="s">
        <v>62</v>
      </c>
      <c r="B66" s="168"/>
      <c r="C66" s="168"/>
      <c r="D66" s="168"/>
      <c r="E66" s="168"/>
      <c r="F66" s="162"/>
      <c r="G66" s="167" t="s">
        <v>64</v>
      </c>
      <c r="H66" s="167"/>
      <c r="I66" s="93">
        <v>0</v>
      </c>
      <c r="J66" s="93">
        <v>1</v>
      </c>
      <c r="K66" s="93">
        <v>3</v>
      </c>
      <c r="L66" s="93">
        <v>3</v>
      </c>
      <c r="M66" s="93">
        <v>4</v>
      </c>
    </row>
    <row r="67" spans="1:15" ht="12.95" customHeight="1" x14ac:dyDescent="0.2">
      <c r="A67" s="168"/>
      <c r="B67" s="168"/>
      <c r="C67" s="168"/>
      <c r="D67" s="168"/>
      <c r="E67" s="168"/>
      <c r="F67" s="162"/>
      <c r="G67" s="167" t="s">
        <v>65</v>
      </c>
      <c r="H67" s="167"/>
      <c r="I67" s="93">
        <v>2</v>
      </c>
      <c r="J67" s="93">
        <v>3</v>
      </c>
      <c r="K67" s="93">
        <v>2</v>
      </c>
      <c r="L67" s="93">
        <v>8</v>
      </c>
      <c r="M67" s="93">
        <v>4</v>
      </c>
    </row>
    <row r="68" spans="1:15" ht="12" customHeight="1" x14ac:dyDescent="0.2">
      <c r="A68" s="169"/>
      <c r="B68" s="169"/>
      <c r="C68" s="169"/>
      <c r="D68" s="169"/>
      <c r="E68" s="169"/>
      <c r="F68" s="162"/>
      <c r="G68" s="167" t="s">
        <v>66</v>
      </c>
      <c r="H68" s="167"/>
      <c r="I68" s="93">
        <v>0</v>
      </c>
      <c r="J68" s="93">
        <v>1</v>
      </c>
      <c r="K68" s="93">
        <v>0</v>
      </c>
      <c r="L68" s="93">
        <v>1</v>
      </c>
      <c r="M68" s="93">
        <v>2</v>
      </c>
    </row>
  </sheetData>
  <mergeCells count="24">
    <mergeCell ref="B1:J1"/>
    <mergeCell ref="A2:A5"/>
    <mergeCell ref="B2:B5"/>
    <mergeCell ref="C2:C5"/>
    <mergeCell ref="D2:H2"/>
    <mergeCell ref="I2:M3"/>
    <mergeCell ref="D3:D5"/>
    <mergeCell ref="E3:E5"/>
    <mergeCell ref="F3:H3"/>
    <mergeCell ref="F4:F5"/>
    <mergeCell ref="G4:H4"/>
    <mergeCell ref="I4:J4"/>
    <mergeCell ref="K4:L4"/>
    <mergeCell ref="F63:F68"/>
    <mergeCell ref="A64:E64"/>
    <mergeCell ref="G64:H64"/>
    <mergeCell ref="A65:E65"/>
    <mergeCell ref="G65:H65"/>
    <mergeCell ref="A66:E67"/>
    <mergeCell ref="G66:H66"/>
    <mergeCell ref="G67:H67"/>
    <mergeCell ref="A68:E68"/>
    <mergeCell ref="G68:H68"/>
    <mergeCell ref="G63:H63"/>
  </mergeCells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2"/>
  <sheetViews>
    <sheetView tabSelected="1" view="pageLayout" topLeftCell="A13" workbookViewId="0">
      <selection activeCell="A25" sqref="A25"/>
    </sheetView>
  </sheetViews>
  <sheetFormatPr defaultRowHeight="15.75" x14ac:dyDescent="0.2"/>
  <cols>
    <col min="1" max="1" width="9.33203125" style="54"/>
    <col min="2" max="2" width="85.5" style="54" customWidth="1"/>
    <col min="3" max="16384" width="9.33203125" style="54"/>
  </cols>
  <sheetData>
    <row r="1" spans="1:2" ht="47.25" customHeight="1" x14ac:dyDescent="0.2">
      <c r="A1" s="210" t="s">
        <v>174</v>
      </c>
      <c r="B1" s="211"/>
    </row>
    <row r="2" spans="1:2" x14ac:dyDescent="0.25">
      <c r="A2" s="57" t="s">
        <v>150</v>
      </c>
      <c r="B2" s="57" t="s">
        <v>151</v>
      </c>
    </row>
    <row r="3" spans="1:2" x14ac:dyDescent="0.25">
      <c r="A3" s="56"/>
      <c r="B3" s="60" t="s">
        <v>152</v>
      </c>
    </row>
    <row r="4" spans="1:2" ht="15" customHeight="1" x14ac:dyDescent="0.25">
      <c r="A4" s="56">
        <v>1</v>
      </c>
      <c r="B4" s="56" t="s">
        <v>153</v>
      </c>
    </row>
    <row r="5" spans="1:2" x14ac:dyDescent="0.25">
      <c r="A5" s="56">
        <v>2</v>
      </c>
      <c r="B5" s="56" t="s">
        <v>154</v>
      </c>
    </row>
    <row r="6" spans="1:2" x14ac:dyDescent="0.25">
      <c r="A6" s="56">
        <v>3</v>
      </c>
      <c r="B6" s="56" t="s">
        <v>175</v>
      </c>
    </row>
    <row r="7" spans="1:2" ht="31.5" x14ac:dyDescent="0.25">
      <c r="A7" s="56">
        <v>4</v>
      </c>
      <c r="B7" s="56" t="s">
        <v>155</v>
      </c>
    </row>
    <row r="8" spans="1:2" x14ac:dyDescent="0.25">
      <c r="A8" s="56">
        <v>5</v>
      </c>
      <c r="B8" s="56" t="s">
        <v>162</v>
      </c>
    </row>
    <row r="9" spans="1:2" x14ac:dyDescent="0.25">
      <c r="A9" s="56">
        <v>6</v>
      </c>
      <c r="B9" s="56" t="s">
        <v>164</v>
      </c>
    </row>
    <row r="10" spans="1:2" x14ac:dyDescent="0.25">
      <c r="A10" s="56">
        <v>7</v>
      </c>
      <c r="B10" s="56" t="s">
        <v>176</v>
      </c>
    </row>
    <row r="11" spans="1:2" x14ac:dyDescent="0.25">
      <c r="A11" s="56">
        <v>8</v>
      </c>
      <c r="B11" s="56" t="s">
        <v>156</v>
      </c>
    </row>
    <row r="12" spans="1:2" x14ac:dyDescent="0.25">
      <c r="A12" s="56">
        <v>9</v>
      </c>
      <c r="B12" s="56" t="s">
        <v>157</v>
      </c>
    </row>
    <row r="13" spans="1:2" x14ac:dyDescent="0.25">
      <c r="A13" s="56">
        <v>10</v>
      </c>
      <c r="B13" s="56" t="s">
        <v>158</v>
      </c>
    </row>
    <row r="14" spans="1:2" x14ac:dyDescent="0.25">
      <c r="A14" s="56">
        <v>11</v>
      </c>
      <c r="B14" s="56" t="s">
        <v>159</v>
      </c>
    </row>
    <row r="15" spans="1:2" x14ac:dyDescent="0.25">
      <c r="A15" s="56">
        <v>12</v>
      </c>
      <c r="B15" s="56" t="s">
        <v>160</v>
      </c>
    </row>
    <row r="16" spans="1:2" x14ac:dyDescent="0.25">
      <c r="A16" s="56">
        <v>13</v>
      </c>
      <c r="B16" s="56" t="s">
        <v>177</v>
      </c>
    </row>
    <row r="17" spans="1:2" x14ac:dyDescent="0.25">
      <c r="A17" s="56">
        <v>14</v>
      </c>
      <c r="B17" s="56" t="s">
        <v>178</v>
      </c>
    </row>
    <row r="18" spans="1:2" x14ac:dyDescent="0.25">
      <c r="A18" s="56"/>
      <c r="B18" s="60" t="s">
        <v>161</v>
      </c>
    </row>
    <row r="19" spans="1:2" x14ac:dyDescent="0.25">
      <c r="A19" s="56">
        <v>1</v>
      </c>
      <c r="B19" s="56" t="s">
        <v>163</v>
      </c>
    </row>
    <row r="20" spans="1:2" x14ac:dyDescent="0.25">
      <c r="A20" s="56">
        <v>2</v>
      </c>
      <c r="B20" s="59" t="s">
        <v>179</v>
      </c>
    </row>
    <row r="21" spans="1:2" x14ac:dyDescent="0.25">
      <c r="A21" s="56">
        <v>3</v>
      </c>
      <c r="B21" s="59" t="s">
        <v>180</v>
      </c>
    </row>
    <row r="22" spans="1:2" x14ac:dyDescent="0.25">
      <c r="A22" s="56">
        <v>4</v>
      </c>
      <c r="B22" s="56" t="s">
        <v>181</v>
      </c>
    </row>
    <row r="23" spans="1:2" x14ac:dyDescent="0.25">
      <c r="A23" s="56"/>
      <c r="B23" s="58" t="s">
        <v>165</v>
      </c>
    </row>
    <row r="24" spans="1:2" x14ac:dyDescent="0.25">
      <c r="A24" s="56">
        <v>1</v>
      </c>
      <c r="B24" s="56" t="s">
        <v>166</v>
      </c>
    </row>
    <row r="25" spans="1:2" ht="18" customHeight="1" x14ac:dyDescent="0.25">
      <c r="A25" s="56">
        <v>2</v>
      </c>
      <c r="B25" s="56" t="s">
        <v>167</v>
      </c>
    </row>
    <row r="26" spans="1:2" ht="33" customHeight="1" x14ac:dyDescent="0.25">
      <c r="A26" s="56"/>
      <c r="B26" s="58" t="s">
        <v>168</v>
      </c>
    </row>
    <row r="27" spans="1:2" x14ac:dyDescent="0.25">
      <c r="A27" s="56">
        <v>1</v>
      </c>
      <c r="B27" s="56" t="s">
        <v>169</v>
      </c>
    </row>
    <row r="28" spans="1:2" ht="31.5" x14ac:dyDescent="0.25">
      <c r="A28" s="56">
        <v>1</v>
      </c>
      <c r="B28" s="56" t="s">
        <v>170</v>
      </c>
    </row>
    <row r="29" spans="1:2" x14ac:dyDescent="0.25">
      <c r="A29" s="56">
        <v>2</v>
      </c>
      <c r="B29" s="56" t="s">
        <v>182</v>
      </c>
    </row>
    <row r="30" spans="1:2" x14ac:dyDescent="0.25">
      <c r="A30" s="56"/>
      <c r="B30" s="58" t="s">
        <v>171</v>
      </c>
    </row>
    <row r="31" spans="1:2" x14ac:dyDescent="0.25">
      <c r="A31" s="56">
        <v>1</v>
      </c>
      <c r="B31" s="59" t="s">
        <v>172</v>
      </c>
    </row>
    <row r="32" spans="1:2" x14ac:dyDescent="0.25">
      <c r="A32" s="56">
        <v>2</v>
      </c>
      <c r="B32" s="56" t="s">
        <v>173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7"/>
  <sheetViews>
    <sheetView showZeros="0" zoomScale="130" zoomScaleNormal="130" workbookViewId="0">
      <pane ySplit="4" topLeftCell="A5" activePane="bottomLeft" state="frozen"/>
      <selection pane="bottomLeft" activeCell="C53" sqref="C7:C53"/>
    </sheetView>
  </sheetViews>
  <sheetFormatPr defaultRowHeight="12.75" x14ac:dyDescent="0.2"/>
  <cols>
    <col min="1" max="1" width="11.6640625" customWidth="1"/>
    <col min="2" max="2" width="31.5" customWidth="1"/>
    <col min="3" max="3" width="14.83203125" customWidth="1"/>
    <col min="4" max="4" width="7.33203125" style="21" customWidth="1"/>
    <col min="5" max="5" width="6.1640625" style="21" customWidth="1"/>
    <col min="6" max="6" width="9.83203125" style="21" customWidth="1"/>
    <col min="7" max="7" width="6.6640625" style="21" customWidth="1"/>
    <col min="8" max="8" width="7.1640625" style="21" customWidth="1"/>
    <col min="9" max="9" width="6.6640625" style="21" customWidth="1"/>
    <col min="10" max="10" width="8" style="21" customWidth="1"/>
    <col min="11" max="11" width="6" style="21" customWidth="1"/>
    <col min="12" max="12" width="8.83203125" style="21" customWidth="1"/>
    <col min="13" max="13" width="9.83203125" style="21" customWidth="1"/>
  </cols>
  <sheetData>
    <row r="1" spans="1:13" ht="12.95" customHeight="1" x14ac:dyDescent="0.2">
      <c r="A1" s="219" t="s">
        <v>0</v>
      </c>
      <c r="B1" s="222" t="s">
        <v>1</v>
      </c>
      <c r="C1" s="225" t="s">
        <v>2</v>
      </c>
      <c r="D1" s="228" t="s">
        <v>3</v>
      </c>
      <c r="E1" s="229"/>
      <c r="F1" s="229"/>
      <c r="G1" s="229"/>
      <c r="H1" s="230"/>
      <c r="I1" s="231" t="s">
        <v>4</v>
      </c>
      <c r="J1" s="232"/>
      <c r="K1" s="232"/>
      <c r="L1" s="232"/>
      <c r="M1" s="232"/>
    </row>
    <row r="2" spans="1:13" ht="12.95" customHeight="1" x14ac:dyDescent="0.2">
      <c r="A2" s="220"/>
      <c r="B2" s="223"/>
      <c r="C2" s="226"/>
      <c r="D2" s="225" t="s">
        <v>5</v>
      </c>
      <c r="E2" s="225" t="s">
        <v>6</v>
      </c>
      <c r="F2" s="228" t="s">
        <v>7</v>
      </c>
      <c r="G2" s="229"/>
      <c r="H2" s="230"/>
      <c r="I2" s="233"/>
      <c r="J2" s="234"/>
      <c r="K2" s="234"/>
      <c r="L2" s="234"/>
      <c r="M2" s="234"/>
    </row>
    <row r="3" spans="1:13" ht="12.95" customHeight="1" x14ac:dyDescent="0.2">
      <c r="A3" s="220"/>
      <c r="B3" s="223"/>
      <c r="C3" s="226"/>
      <c r="D3" s="226"/>
      <c r="E3" s="226"/>
      <c r="F3" s="225" t="s">
        <v>8</v>
      </c>
      <c r="G3" s="228" t="s">
        <v>9</v>
      </c>
      <c r="H3" s="230"/>
      <c r="I3" s="228" t="s">
        <v>10</v>
      </c>
      <c r="J3" s="230"/>
      <c r="K3" s="228" t="s">
        <v>11</v>
      </c>
      <c r="L3" s="230"/>
      <c r="M3" s="12" t="s">
        <v>12</v>
      </c>
    </row>
    <row r="4" spans="1:13" ht="81.75" customHeight="1" x14ac:dyDescent="0.2">
      <c r="A4" s="221"/>
      <c r="B4" s="224"/>
      <c r="C4" s="227"/>
      <c r="D4" s="227"/>
      <c r="E4" s="227"/>
      <c r="F4" s="227"/>
      <c r="G4" s="69" t="s">
        <v>184</v>
      </c>
      <c r="H4" s="69" t="s">
        <v>185</v>
      </c>
      <c r="I4" s="13" t="s">
        <v>13</v>
      </c>
      <c r="J4" s="13" t="s">
        <v>14</v>
      </c>
      <c r="K4" s="13" t="s">
        <v>15</v>
      </c>
      <c r="L4" s="13" t="s">
        <v>16</v>
      </c>
      <c r="M4" s="61" t="s">
        <v>183</v>
      </c>
    </row>
    <row r="5" spans="1:13" ht="15" customHeight="1" x14ac:dyDescent="0.2">
      <c r="A5" s="1" t="s">
        <v>17</v>
      </c>
      <c r="B5" s="1" t="s">
        <v>18</v>
      </c>
      <c r="C5" s="1"/>
      <c r="D5" s="14">
        <f>SUM(D6:D19)</f>
        <v>3163.5</v>
      </c>
      <c r="E5" s="14">
        <f t="shared" ref="E5:M5" si="0">SUM(E6:E19)</f>
        <v>1111.5</v>
      </c>
      <c r="F5" s="14">
        <f t="shared" si="0"/>
        <v>2052</v>
      </c>
      <c r="G5" s="14">
        <f t="shared" si="0"/>
        <v>440</v>
      </c>
      <c r="H5" s="14">
        <f t="shared" si="0"/>
        <v>88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0</v>
      </c>
      <c r="M5" s="14">
        <f t="shared" si="0"/>
        <v>0</v>
      </c>
    </row>
    <row r="6" spans="1:13" ht="15" customHeight="1" x14ac:dyDescent="0.2">
      <c r="A6" s="30" t="s">
        <v>72</v>
      </c>
      <c r="B6" s="30" t="s">
        <v>73</v>
      </c>
      <c r="C6" s="2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" customHeight="1" x14ac:dyDescent="0.2">
      <c r="A7" s="3" t="s">
        <v>19</v>
      </c>
      <c r="B7" s="33" t="s">
        <v>75</v>
      </c>
      <c r="C7" s="215" t="s">
        <v>201</v>
      </c>
      <c r="D7" s="15">
        <f>E7+F7</f>
        <v>171</v>
      </c>
      <c r="E7" s="15">
        <f>F7/2</f>
        <v>57</v>
      </c>
      <c r="F7" s="15">
        <v>114</v>
      </c>
      <c r="G7" s="15">
        <v>30</v>
      </c>
      <c r="H7" s="15"/>
      <c r="I7" s="212" t="s">
        <v>195</v>
      </c>
      <c r="J7" s="15"/>
      <c r="K7" s="15"/>
      <c r="L7" s="212" t="s">
        <v>195</v>
      </c>
      <c r="M7" s="15">
        <v>0</v>
      </c>
    </row>
    <row r="8" spans="1:13" ht="15" customHeight="1" x14ac:dyDescent="0.2">
      <c r="A8" s="3" t="s">
        <v>20</v>
      </c>
      <c r="B8" s="33" t="s">
        <v>76</v>
      </c>
      <c r="C8" s="216"/>
      <c r="D8" s="15">
        <f t="shared" ref="D8:D19" si="1">E8+F8</f>
        <v>322.5</v>
      </c>
      <c r="E8" s="15">
        <f t="shared" ref="E8:E19" si="2">F8/2</f>
        <v>107.5</v>
      </c>
      <c r="F8" s="15">
        <v>215</v>
      </c>
      <c r="G8" s="15"/>
      <c r="H8" s="15"/>
      <c r="I8" s="213"/>
      <c r="J8" s="15"/>
      <c r="K8" s="15"/>
      <c r="L8" s="213"/>
      <c r="M8" s="15">
        <v>0</v>
      </c>
    </row>
    <row r="9" spans="1:13" ht="15" customHeight="1" x14ac:dyDescent="0.2">
      <c r="A9" s="3" t="s">
        <v>21</v>
      </c>
      <c r="B9" s="33" t="s">
        <v>77</v>
      </c>
      <c r="C9" s="29" t="s">
        <v>22</v>
      </c>
      <c r="D9" s="15">
        <f t="shared" si="1"/>
        <v>256.5</v>
      </c>
      <c r="E9" s="15">
        <f t="shared" si="2"/>
        <v>85.5</v>
      </c>
      <c r="F9" s="15">
        <v>171</v>
      </c>
      <c r="G9" s="15">
        <v>171</v>
      </c>
      <c r="H9" s="15"/>
      <c r="I9" s="15"/>
      <c r="J9" s="15" t="s">
        <v>196</v>
      </c>
      <c r="K9" s="15"/>
      <c r="L9" s="15" t="s">
        <v>196</v>
      </c>
      <c r="M9" s="15">
        <v>0</v>
      </c>
    </row>
    <row r="10" spans="1:13" ht="15" customHeight="1" x14ac:dyDescent="0.2">
      <c r="A10" s="3" t="s">
        <v>23</v>
      </c>
      <c r="B10" s="33" t="s">
        <v>78</v>
      </c>
      <c r="C10" s="217" t="s">
        <v>200</v>
      </c>
      <c r="D10" s="15">
        <f t="shared" si="1"/>
        <v>171</v>
      </c>
      <c r="E10" s="15">
        <f t="shared" si="2"/>
        <v>57</v>
      </c>
      <c r="F10" s="15">
        <v>114</v>
      </c>
      <c r="G10" s="15">
        <v>34</v>
      </c>
      <c r="H10" s="15"/>
      <c r="I10" s="15"/>
      <c r="J10" s="212" t="s">
        <v>196</v>
      </c>
      <c r="K10" s="15"/>
      <c r="L10" s="212" t="s">
        <v>196</v>
      </c>
      <c r="M10" s="15">
        <v>0</v>
      </c>
    </row>
    <row r="11" spans="1:13" ht="15" customHeight="1" x14ac:dyDescent="0.2">
      <c r="A11" s="3" t="s">
        <v>24</v>
      </c>
      <c r="B11" s="33" t="s">
        <v>79</v>
      </c>
      <c r="C11" s="218"/>
      <c r="D11" s="15">
        <f t="shared" si="1"/>
        <v>171</v>
      </c>
      <c r="E11" s="15">
        <f t="shared" si="2"/>
        <v>57</v>
      </c>
      <c r="F11" s="15">
        <v>114</v>
      </c>
      <c r="G11" s="15">
        <v>34</v>
      </c>
      <c r="H11" s="15"/>
      <c r="I11" s="15"/>
      <c r="J11" s="213"/>
      <c r="K11" s="15"/>
      <c r="L11" s="214"/>
      <c r="M11" s="15">
        <v>0</v>
      </c>
    </row>
    <row r="12" spans="1:13" ht="15" customHeight="1" x14ac:dyDescent="0.2">
      <c r="A12" s="3" t="s">
        <v>25</v>
      </c>
      <c r="B12" s="33" t="s">
        <v>80</v>
      </c>
      <c r="C12" s="33" t="s">
        <v>202</v>
      </c>
      <c r="D12" s="15">
        <f t="shared" si="1"/>
        <v>171</v>
      </c>
      <c r="E12" s="15">
        <f t="shared" si="2"/>
        <v>57</v>
      </c>
      <c r="F12" s="15">
        <v>114</v>
      </c>
      <c r="G12" s="15"/>
      <c r="H12" s="15">
        <v>22</v>
      </c>
      <c r="I12" s="15"/>
      <c r="J12" s="15" t="s">
        <v>196</v>
      </c>
      <c r="K12" s="15"/>
      <c r="L12" s="15"/>
      <c r="M12" s="15">
        <v>0</v>
      </c>
    </row>
    <row r="13" spans="1:13" ht="15" customHeight="1" x14ac:dyDescent="0.2">
      <c r="A13" s="3" t="s">
        <v>26</v>
      </c>
      <c r="B13" s="33" t="s">
        <v>81</v>
      </c>
      <c r="C13" s="33" t="s">
        <v>202</v>
      </c>
      <c r="D13" s="15">
        <f t="shared" si="1"/>
        <v>171</v>
      </c>
      <c r="E13" s="15">
        <f t="shared" si="2"/>
        <v>57</v>
      </c>
      <c r="F13" s="15">
        <v>114</v>
      </c>
      <c r="G13" s="15"/>
      <c r="H13" s="15">
        <v>10</v>
      </c>
      <c r="I13" s="15"/>
      <c r="J13" s="15" t="s">
        <v>196</v>
      </c>
      <c r="K13" s="15"/>
      <c r="L13" s="15"/>
      <c r="M13" s="15">
        <v>0</v>
      </c>
    </row>
    <row r="14" spans="1:13" ht="15" customHeight="1" x14ac:dyDescent="0.2">
      <c r="A14" s="3" t="s">
        <v>27</v>
      </c>
      <c r="B14" s="33" t="s">
        <v>82</v>
      </c>
      <c r="C14" s="33" t="s">
        <v>203</v>
      </c>
      <c r="D14" s="15">
        <f t="shared" si="1"/>
        <v>342</v>
      </c>
      <c r="E14" s="15">
        <v>171</v>
      </c>
      <c r="F14" s="15">
        <v>171</v>
      </c>
      <c r="G14" s="15">
        <f>171-8</f>
        <v>163</v>
      </c>
      <c r="H14" s="15"/>
      <c r="I14" s="15" t="s">
        <v>197</v>
      </c>
      <c r="J14" s="15" t="s">
        <v>197</v>
      </c>
      <c r="K14" s="15" t="s">
        <v>197</v>
      </c>
      <c r="L14" s="15" t="s">
        <v>197</v>
      </c>
      <c r="M14" s="15">
        <v>0</v>
      </c>
    </row>
    <row r="15" spans="1:13" ht="15" customHeight="1" x14ac:dyDescent="0.2">
      <c r="A15" s="3" t="s">
        <v>28</v>
      </c>
      <c r="B15" s="33" t="s">
        <v>83</v>
      </c>
      <c r="C15" s="33" t="s">
        <v>206</v>
      </c>
      <c r="D15" s="15">
        <f t="shared" si="1"/>
        <v>105</v>
      </c>
      <c r="E15" s="15">
        <f t="shared" si="2"/>
        <v>35</v>
      </c>
      <c r="F15" s="15">
        <v>70</v>
      </c>
      <c r="G15" s="15">
        <v>8</v>
      </c>
      <c r="H15" s="15"/>
      <c r="I15" s="15"/>
      <c r="J15" s="15" t="s">
        <v>196</v>
      </c>
      <c r="K15" s="15"/>
      <c r="L15" s="15"/>
      <c r="M15" s="15">
        <v>0</v>
      </c>
    </row>
    <row r="16" spans="1:13" ht="15" customHeight="1" x14ac:dyDescent="0.2">
      <c r="A16" s="30" t="s">
        <v>74</v>
      </c>
      <c r="B16" s="30" t="s">
        <v>84</v>
      </c>
      <c r="C16" s="2"/>
      <c r="D16" s="15">
        <f t="shared" si="1"/>
        <v>0</v>
      </c>
      <c r="E16" s="15">
        <f t="shared" si="2"/>
        <v>0</v>
      </c>
      <c r="F16" s="13"/>
      <c r="G16" s="15">
        <f t="shared" ref="G16" si="3">F16-H16</f>
        <v>0</v>
      </c>
      <c r="H16" s="13"/>
      <c r="I16" s="13"/>
      <c r="J16" s="13"/>
      <c r="K16" s="13"/>
      <c r="L16" s="13"/>
      <c r="M16" s="13"/>
    </row>
    <row r="17" spans="1:13" ht="15" customHeight="1" x14ac:dyDescent="0.2">
      <c r="A17" s="3" t="s">
        <v>30</v>
      </c>
      <c r="B17" s="33" t="s">
        <v>85</v>
      </c>
      <c r="C17" s="33" t="s">
        <v>113</v>
      </c>
      <c r="D17" s="15">
        <f t="shared" si="1"/>
        <v>513</v>
      </c>
      <c r="E17" s="15">
        <f t="shared" si="2"/>
        <v>171</v>
      </c>
      <c r="F17" s="15">
        <v>342</v>
      </c>
      <c r="G17" s="15"/>
      <c r="H17" s="15"/>
      <c r="I17" s="15" t="s">
        <v>195</v>
      </c>
      <c r="J17" s="15" t="s">
        <v>195</v>
      </c>
      <c r="K17" s="15"/>
      <c r="L17" s="15" t="s">
        <v>195</v>
      </c>
      <c r="M17" s="15">
        <v>0</v>
      </c>
    </row>
    <row r="18" spans="1:13" ht="15" customHeight="1" x14ac:dyDescent="0.2">
      <c r="A18" s="3" t="s">
        <v>29</v>
      </c>
      <c r="B18" s="33" t="s">
        <v>86</v>
      </c>
      <c r="C18" s="33" t="s">
        <v>114</v>
      </c>
      <c r="D18" s="15">
        <f t="shared" si="1"/>
        <v>427.5</v>
      </c>
      <c r="E18" s="15">
        <f t="shared" si="2"/>
        <v>142.5</v>
      </c>
      <c r="F18" s="15">
        <v>285</v>
      </c>
      <c r="G18" s="15"/>
      <c r="H18" s="15">
        <v>36</v>
      </c>
      <c r="I18" s="15" t="s">
        <v>196</v>
      </c>
      <c r="J18" s="15" t="s">
        <v>195</v>
      </c>
      <c r="K18" s="15"/>
      <c r="L18" s="15" t="s">
        <v>195</v>
      </c>
      <c r="M18" s="15">
        <v>0</v>
      </c>
    </row>
    <row r="19" spans="1:13" ht="15" customHeight="1" x14ac:dyDescent="0.2">
      <c r="A19" s="3" t="s">
        <v>31</v>
      </c>
      <c r="B19" s="33" t="s">
        <v>87</v>
      </c>
      <c r="C19" s="3" t="s">
        <v>32</v>
      </c>
      <c r="D19" s="15">
        <f t="shared" si="1"/>
        <v>342</v>
      </c>
      <c r="E19" s="15">
        <f t="shared" si="2"/>
        <v>114</v>
      </c>
      <c r="F19" s="15">
        <v>228</v>
      </c>
      <c r="G19" s="15"/>
      <c r="H19" s="15">
        <v>20</v>
      </c>
      <c r="I19" s="15"/>
      <c r="J19" s="15"/>
      <c r="K19" s="15"/>
      <c r="L19" s="15" t="s">
        <v>196</v>
      </c>
      <c r="M19" s="15">
        <v>0</v>
      </c>
    </row>
    <row r="20" spans="1:13" ht="15" customHeight="1" x14ac:dyDescent="0.2">
      <c r="A20" s="3"/>
      <c r="B20" s="3"/>
      <c r="C20" s="3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5" customHeight="1" x14ac:dyDescent="0.2">
      <c r="A21" s="1" t="s">
        <v>33</v>
      </c>
      <c r="B21" s="34" t="s">
        <v>88</v>
      </c>
      <c r="C21" s="1"/>
      <c r="D21" s="14">
        <f>SUM(D22:D31)</f>
        <v>534</v>
      </c>
      <c r="E21" s="14">
        <f t="shared" ref="E21:M21" si="4">SUM(E22:E31)</f>
        <v>178</v>
      </c>
      <c r="F21" s="14">
        <f t="shared" si="4"/>
        <v>356</v>
      </c>
      <c r="G21" s="14">
        <f t="shared" si="4"/>
        <v>82</v>
      </c>
      <c r="H21" s="14">
        <f t="shared" si="4"/>
        <v>10</v>
      </c>
      <c r="I21" s="14"/>
      <c r="J21" s="14"/>
      <c r="K21" s="14"/>
      <c r="L21" s="14"/>
      <c r="M21" s="14">
        <f t="shared" si="4"/>
        <v>0</v>
      </c>
    </row>
    <row r="22" spans="1:13" ht="15" customHeight="1" x14ac:dyDescent="0.2">
      <c r="A22" s="3" t="s">
        <v>34</v>
      </c>
      <c r="B22" s="33" t="s">
        <v>89</v>
      </c>
      <c r="C22" s="3" t="s">
        <v>35</v>
      </c>
      <c r="D22" s="15">
        <f>E22+F22</f>
        <v>63</v>
      </c>
      <c r="E22" s="15">
        <f>F22/2</f>
        <v>21</v>
      </c>
      <c r="F22" s="15">
        <v>42</v>
      </c>
      <c r="G22" s="15">
        <v>40</v>
      </c>
      <c r="H22" s="15"/>
      <c r="I22" s="15"/>
      <c r="J22" s="15" t="s">
        <v>196</v>
      </c>
      <c r="K22" s="15"/>
      <c r="L22" s="15"/>
      <c r="M22" s="15">
        <v>0</v>
      </c>
    </row>
    <row r="23" spans="1:13" ht="15" customHeight="1" x14ac:dyDescent="0.2">
      <c r="A23" s="3" t="s">
        <v>36</v>
      </c>
      <c r="B23" s="33" t="s">
        <v>90</v>
      </c>
      <c r="C23" s="3" t="s">
        <v>35</v>
      </c>
      <c r="D23" s="15">
        <f t="shared" ref="D23:D31" si="5">E23+F23</f>
        <v>63</v>
      </c>
      <c r="E23" s="15">
        <f t="shared" ref="E23:E31" si="6">F23/2</f>
        <v>21</v>
      </c>
      <c r="F23" s="15">
        <v>42</v>
      </c>
      <c r="G23" s="15"/>
      <c r="H23" s="15">
        <v>10</v>
      </c>
      <c r="I23" s="15"/>
      <c r="J23" s="15" t="s">
        <v>196</v>
      </c>
      <c r="K23" s="15"/>
      <c r="L23" s="15"/>
      <c r="M23" s="15">
        <v>0</v>
      </c>
    </row>
    <row r="24" spans="1:13" ht="15" customHeight="1" x14ac:dyDescent="0.2">
      <c r="A24" s="3" t="s">
        <v>37</v>
      </c>
      <c r="B24" s="33" t="s">
        <v>91</v>
      </c>
      <c r="C24" s="3" t="s">
        <v>35</v>
      </c>
      <c r="D24" s="15">
        <f t="shared" si="5"/>
        <v>33</v>
      </c>
      <c r="E24" s="15">
        <f t="shared" si="6"/>
        <v>11</v>
      </c>
      <c r="F24" s="15">
        <v>22</v>
      </c>
      <c r="G24" s="15"/>
      <c r="H24" s="15"/>
      <c r="I24" s="15"/>
      <c r="J24" s="15" t="s">
        <v>196</v>
      </c>
      <c r="K24" s="15"/>
      <c r="L24" s="15"/>
      <c r="M24" s="15">
        <v>0</v>
      </c>
    </row>
    <row r="25" spans="1:13" ht="15" customHeight="1" x14ac:dyDescent="0.2">
      <c r="A25" s="3" t="s">
        <v>38</v>
      </c>
      <c r="B25" s="33" t="s">
        <v>92</v>
      </c>
      <c r="C25" s="3" t="s">
        <v>35</v>
      </c>
      <c r="D25" s="15">
        <f t="shared" si="5"/>
        <v>45</v>
      </c>
      <c r="E25" s="15">
        <f t="shared" si="6"/>
        <v>15</v>
      </c>
      <c r="F25" s="15">
        <v>30</v>
      </c>
      <c r="G25" s="15"/>
      <c r="H25" s="15"/>
      <c r="I25" s="15"/>
      <c r="J25" s="15"/>
      <c r="K25" s="15" t="s">
        <v>196</v>
      </c>
      <c r="L25" s="15"/>
      <c r="M25" s="15">
        <v>0</v>
      </c>
    </row>
    <row r="26" spans="1:13" ht="15" customHeight="1" x14ac:dyDescent="0.2">
      <c r="A26" s="3" t="s">
        <v>39</v>
      </c>
      <c r="B26" s="33" t="s">
        <v>93</v>
      </c>
      <c r="C26" s="3" t="s">
        <v>40</v>
      </c>
      <c r="D26" s="15">
        <f t="shared" si="5"/>
        <v>90</v>
      </c>
      <c r="E26" s="15">
        <f t="shared" si="6"/>
        <v>30</v>
      </c>
      <c r="F26" s="15">
        <v>60</v>
      </c>
      <c r="G26" s="15"/>
      <c r="H26" s="15"/>
      <c r="I26" s="15"/>
      <c r="J26" s="15"/>
      <c r="K26" s="15"/>
      <c r="L26" s="15"/>
      <c r="M26" s="15" t="s">
        <v>195</v>
      </c>
    </row>
    <row r="27" spans="1:13" ht="15" customHeight="1" x14ac:dyDescent="0.2">
      <c r="A27" s="3" t="s">
        <v>41</v>
      </c>
      <c r="B27" s="33" t="s">
        <v>94</v>
      </c>
      <c r="C27" s="3" t="s">
        <v>35</v>
      </c>
      <c r="D27" s="15">
        <f t="shared" si="5"/>
        <v>48</v>
      </c>
      <c r="E27" s="15">
        <f t="shared" si="6"/>
        <v>16</v>
      </c>
      <c r="F27" s="15">
        <v>32</v>
      </c>
      <c r="G27" s="15">
        <v>12</v>
      </c>
      <c r="H27" s="15"/>
      <c r="I27" s="15"/>
      <c r="J27" s="15"/>
      <c r="K27" s="15"/>
      <c r="L27" s="15" t="s">
        <v>196</v>
      </c>
      <c r="M27" s="15">
        <v>0</v>
      </c>
    </row>
    <row r="28" spans="1:13" ht="15" customHeight="1" x14ac:dyDescent="0.2">
      <c r="A28" s="3" t="s">
        <v>42</v>
      </c>
      <c r="B28" s="33" t="s">
        <v>95</v>
      </c>
      <c r="C28" s="33" t="s">
        <v>205</v>
      </c>
      <c r="D28" s="15">
        <f t="shared" si="5"/>
        <v>27</v>
      </c>
      <c r="E28" s="15">
        <f t="shared" si="6"/>
        <v>9</v>
      </c>
      <c r="F28" s="15">
        <v>18</v>
      </c>
      <c r="G28" s="15"/>
      <c r="H28" s="15"/>
      <c r="I28" s="15"/>
      <c r="J28" s="15"/>
      <c r="K28" s="15"/>
      <c r="L28" s="15"/>
      <c r="M28" s="15">
        <v>0</v>
      </c>
    </row>
    <row r="29" spans="1:13" ht="15" customHeight="1" x14ac:dyDescent="0.2">
      <c r="A29" s="3" t="s">
        <v>44</v>
      </c>
      <c r="B29" s="33" t="s">
        <v>96</v>
      </c>
      <c r="C29" s="3" t="s">
        <v>35</v>
      </c>
      <c r="D29" s="15">
        <f t="shared" si="5"/>
        <v>45</v>
      </c>
      <c r="E29" s="15">
        <f t="shared" si="6"/>
        <v>15</v>
      </c>
      <c r="F29" s="15">
        <v>30</v>
      </c>
      <c r="G29" s="15">
        <v>10</v>
      </c>
      <c r="H29" s="15"/>
      <c r="I29" s="15"/>
      <c r="J29" s="15"/>
      <c r="K29" s="15"/>
      <c r="L29" s="15" t="s">
        <v>196</v>
      </c>
      <c r="M29" s="15">
        <v>0</v>
      </c>
    </row>
    <row r="30" spans="1:13" ht="15" customHeight="1" x14ac:dyDescent="0.2">
      <c r="A30" s="3" t="s">
        <v>45</v>
      </c>
      <c r="B30" s="33" t="s">
        <v>97</v>
      </c>
      <c r="C30" s="3" t="s">
        <v>35</v>
      </c>
      <c r="D30" s="15">
        <f t="shared" si="5"/>
        <v>60</v>
      </c>
      <c r="E30" s="15">
        <f t="shared" si="6"/>
        <v>20</v>
      </c>
      <c r="F30" s="15">
        <v>40</v>
      </c>
      <c r="G30" s="15">
        <v>10</v>
      </c>
      <c r="H30" s="15"/>
      <c r="I30" s="15"/>
      <c r="J30" s="15"/>
      <c r="K30" s="15"/>
      <c r="L30" s="15"/>
      <c r="M30" s="15" t="s">
        <v>196</v>
      </c>
    </row>
    <row r="31" spans="1:13" ht="15" customHeight="1" x14ac:dyDescent="0.2">
      <c r="A31" s="3" t="s">
        <v>46</v>
      </c>
      <c r="B31" s="33" t="s">
        <v>98</v>
      </c>
      <c r="C31" s="3" t="s">
        <v>43</v>
      </c>
      <c r="D31" s="15">
        <f t="shared" si="5"/>
        <v>60</v>
      </c>
      <c r="E31" s="15">
        <f t="shared" si="6"/>
        <v>20</v>
      </c>
      <c r="F31" s="15">
        <v>40</v>
      </c>
      <c r="G31" s="15">
        <v>10</v>
      </c>
      <c r="H31" s="15"/>
      <c r="I31" s="15"/>
      <c r="J31" s="15"/>
      <c r="K31" s="15"/>
      <c r="L31" s="15"/>
      <c r="M31" s="15" t="s">
        <v>197</v>
      </c>
    </row>
    <row r="32" spans="1:13" ht="15" customHeight="1" x14ac:dyDescent="0.2">
      <c r="A32" s="3"/>
      <c r="B32" s="3"/>
      <c r="C32" s="3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9" customFormat="1" ht="15" customHeight="1" x14ac:dyDescent="0.2">
      <c r="A33" s="11" t="s">
        <v>71</v>
      </c>
      <c r="B33" s="11" t="s">
        <v>99</v>
      </c>
      <c r="C33" s="10"/>
      <c r="D33" s="16">
        <f>D35</f>
        <v>1170</v>
      </c>
      <c r="E33" s="16">
        <f t="shared" ref="E33:M33" si="7">E35</f>
        <v>162</v>
      </c>
      <c r="F33" s="16">
        <f t="shared" si="7"/>
        <v>1008</v>
      </c>
      <c r="G33" s="16">
        <f t="shared" si="7"/>
        <v>0</v>
      </c>
      <c r="H33" s="16">
        <f t="shared" si="7"/>
        <v>0</v>
      </c>
      <c r="I33" s="16"/>
      <c r="J33" s="16"/>
      <c r="K33" s="16"/>
      <c r="L33" s="16"/>
      <c r="M33" s="16">
        <f t="shared" si="7"/>
        <v>0</v>
      </c>
    </row>
    <row r="34" spans="1:13" ht="15" customHeight="1" x14ac:dyDescent="0.2">
      <c r="A34" s="3"/>
      <c r="B34" s="3"/>
      <c r="C34" s="2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s="9" customFormat="1" ht="15" customHeight="1" x14ac:dyDescent="0.2">
      <c r="A35" s="31" t="s">
        <v>69</v>
      </c>
      <c r="B35" s="31" t="s">
        <v>100</v>
      </c>
      <c r="C35" s="11"/>
      <c r="D35" s="16">
        <f>D36+D42+D48</f>
        <v>1170</v>
      </c>
      <c r="E35" s="16">
        <f t="shared" ref="E35:H35" si="8">E36+E42+E48</f>
        <v>162</v>
      </c>
      <c r="F35" s="16">
        <f t="shared" si="8"/>
        <v>1008</v>
      </c>
      <c r="G35" s="16">
        <f t="shared" si="8"/>
        <v>0</v>
      </c>
      <c r="H35" s="16">
        <f t="shared" si="8"/>
        <v>0</v>
      </c>
      <c r="I35" s="16"/>
      <c r="J35" s="16"/>
      <c r="K35" s="16"/>
      <c r="L35" s="16"/>
      <c r="M35" s="16">
        <f>M36+M42+M48</f>
        <v>0</v>
      </c>
    </row>
    <row r="36" spans="1:13" s="9" customFormat="1" ht="15" customHeight="1" x14ac:dyDescent="0.2">
      <c r="A36" s="8" t="s">
        <v>70</v>
      </c>
      <c r="B36" s="8" t="s">
        <v>101</v>
      </c>
      <c r="C36" s="8" t="s">
        <v>115</v>
      </c>
      <c r="D36" s="22">
        <f>SUM(D37:D40)</f>
        <v>495</v>
      </c>
      <c r="E36" s="22">
        <f t="shared" ref="E36:M36" si="9">SUM(E37:E40)</f>
        <v>57</v>
      </c>
      <c r="F36" s="22">
        <f t="shared" si="9"/>
        <v>438</v>
      </c>
      <c r="G36" s="22">
        <f t="shared" si="9"/>
        <v>0</v>
      </c>
      <c r="H36" s="22">
        <f t="shared" si="9"/>
        <v>0</v>
      </c>
      <c r="I36" s="22"/>
      <c r="J36" s="22"/>
      <c r="K36" s="22"/>
      <c r="L36" s="22"/>
      <c r="M36" s="22">
        <f t="shared" si="9"/>
        <v>0</v>
      </c>
    </row>
    <row r="37" spans="1:13" ht="15" customHeight="1" x14ac:dyDescent="0.2">
      <c r="A37" s="3" t="s">
        <v>47</v>
      </c>
      <c r="B37" s="33" t="s">
        <v>102</v>
      </c>
      <c r="C37" s="33" t="s">
        <v>204</v>
      </c>
      <c r="D37" s="15">
        <f t="shared" ref="D37:D40" si="10">E37+F37</f>
        <v>61.5</v>
      </c>
      <c r="E37" s="15">
        <f t="shared" ref="E37:E38" si="11">F37/2</f>
        <v>20.5</v>
      </c>
      <c r="F37" s="15">
        <v>41</v>
      </c>
      <c r="G37" s="15"/>
      <c r="H37" s="15"/>
      <c r="I37" s="15"/>
      <c r="J37" s="15"/>
      <c r="K37" s="15"/>
      <c r="L37" s="15"/>
      <c r="M37" s="15"/>
    </row>
    <row r="38" spans="1:13" ht="15" customHeight="1" x14ac:dyDescent="0.2">
      <c r="A38" s="33" t="s">
        <v>110</v>
      </c>
      <c r="B38" s="33" t="s">
        <v>103</v>
      </c>
      <c r="C38" s="33" t="s">
        <v>116</v>
      </c>
      <c r="D38" s="15">
        <f t="shared" si="10"/>
        <v>109.5</v>
      </c>
      <c r="E38" s="15">
        <f t="shared" si="11"/>
        <v>36.5</v>
      </c>
      <c r="F38" s="15">
        <v>73</v>
      </c>
      <c r="G38" s="15"/>
      <c r="H38" s="15"/>
      <c r="I38" s="15"/>
      <c r="J38" s="15"/>
      <c r="K38" s="15"/>
      <c r="L38" s="15" t="s">
        <v>195</v>
      </c>
      <c r="M38" s="15">
        <v>0</v>
      </c>
    </row>
    <row r="39" spans="1:13" ht="15" customHeight="1" x14ac:dyDescent="0.2">
      <c r="A39" s="3" t="s">
        <v>48</v>
      </c>
      <c r="B39" s="33" t="s">
        <v>104</v>
      </c>
      <c r="C39" s="33" t="s">
        <v>198</v>
      </c>
      <c r="D39" s="15">
        <f t="shared" si="10"/>
        <v>252</v>
      </c>
      <c r="E39" s="15">
        <v>0</v>
      </c>
      <c r="F39" s="15">
        <v>252</v>
      </c>
      <c r="G39" s="15">
        <v>0</v>
      </c>
      <c r="H39" s="15">
        <v>0</v>
      </c>
      <c r="I39" s="15"/>
      <c r="J39" s="15" t="s">
        <v>196</v>
      </c>
      <c r="K39" s="15" t="s">
        <v>196</v>
      </c>
      <c r="L39" s="84" t="s">
        <v>196</v>
      </c>
      <c r="M39" s="15">
        <v>0</v>
      </c>
    </row>
    <row r="40" spans="1:13" ht="15" customHeight="1" x14ac:dyDescent="0.2">
      <c r="A40" s="3" t="s">
        <v>49</v>
      </c>
      <c r="B40" s="33" t="s">
        <v>105</v>
      </c>
      <c r="C40" s="3" t="s">
        <v>43</v>
      </c>
      <c r="D40" s="15">
        <f t="shared" si="10"/>
        <v>72</v>
      </c>
      <c r="E40" s="15">
        <v>0</v>
      </c>
      <c r="F40" s="15">
        <v>72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/>
      <c r="M40" s="15">
        <v>0</v>
      </c>
    </row>
    <row r="41" spans="1:13" ht="15" customHeight="1" x14ac:dyDescent="0.2">
      <c r="A41" s="3"/>
      <c r="B41" s="3"/>
      <c r="C41" s="3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s="9" customFormat="1" ht="15" customHeight="1" x14ac:dyDescent="0.2">
      <c r="A42" s="11" t="s">
        <v>68</v>
      </c>
      <c r="B42" s="11" t="s">
        <v>106</v>
      </c>
      <c r="C42" s="8" t="s">
        <v>115</v>
      </c>
      <c r="D42" s="16">
        <f>SUM(D43:D46)</f>
        <v>360</v>
      </c>
      <c r="E42" s="16">
        <f t="shared" ref="E42:L42" si="12">SUM(E43:E46)</f>
        <v>60</v>
      </c>
      <c r="F42" s="16">
        <f t="shared" si="12"/>
        <v>300</v>
      </c>
      <c r="G42" s="16">
        <f t="shared" si="12"/>
        <v>0</v>
      </c>
      <c r="H42" s="16">
        <f t="shared" si="12"/>
        <v>0</v>
      </c>
      <c r="I42" s="16">
        <f t="shared" si="12"/>
        <v>0</v>
      </c>
      <c r="J42" s="16">
        <f t="shared" si="12"/>
        <v>0</v>
      </c>
      <c r="K42" s="16">
        <f t="shared" si="12"/>
        <v>0</v>
      </c>
      <c r="L42" s="16">
        <f t="shared" si="12"/>
        <v>0</v>
      </c>
      <c r="M42" s="16"/>
    </row>
    <row r="43" spans="1:13" ht="15" customHeight="1" x14ac:dyDescent="0.2">
      <c r="A43" s="3" t="s">
        <v>50</v>
      </c>
      <c r="B43" s="33" t="s">
        <v>107</v>
      </c>
      <c r="C43" s="85" t="s">
        <v>195</v>
      </c>
      <c r="D43" s="15">
        <f>E43+F43</f>
        <v>105</v>
      </c>
      <c r="E43" s="15">
        <f>F43/2</f>
        <v>35</v>
      </c>
      <c r="F43" s="15">
        <v>70</v>
      </c>
      <c r="G43" s="15"/>
      <c r="H43" s="15"/>
      <c r="I43" s="15">
        <v>0</v>
      </c>
      <c r="J43" s="15">
        <v>0</v>
      </c>
      <c r="K43" s="15">
        <v>0</v>
      </c>
      <c r="L43" s="15">
        <v>0</v>
      </c>
      <c r="M43" s="86" t="s">
        <v>195</v>
      </c>
    </row>
    <row r="44" spans="1:13" ht="15" customHeight="1" x14ac:dyDescent="0.2">
      <c r="A44" s="3" t="s">
        <v>51</v>
      </c>
      <c r="B44" s="33" t="s">
        <v>108</v>
      </c>
      <c r="C44" s="64" t="s">
        <v>195</v>
      </c>
      <c r="D44" s="15">
        <f t="shared" ref="D44:D46" si="13">E44+F44</f>
        <v>75</v>
      </c>
      <c r="E44" s="15">
        <f>F44/2</f>
        <v>25</v>
      </c>
      <c r="F44" s="15">
        <v>50</v>
      </c>
      <c r="G44" s="15"/>
      <c r="H44" s="15"/>
      <c r="I44" s="15">
        <v>0</v>
      </c>
      <c r="J44" s="15">
        <v>0</v>
      </c>
      <c r="K44" s="15">
        <v>0</v>
      </c>
      <c r="L44" s="15"/>
      <c r="M44" s="87" t="s">
        <v>195</v>
      </c>
    </row>
    <row r="45" spans="1:13" ht="15" customHeight="1" x14ac:dyDescent="0.2">
      <c r="A45" s="3" t="s">
        <v>52</v>
      </c>
      <c r="B45" s="33" t="s">
        <v>104</v>
      </c>
      <c r="C45" s="33" t="s">
        <v>199</v>
      </c>
      <c r="D45" s="15">
        <f t="shared" si="13"/>
        <v>72</v>
      </c>
      <c r="E45" s="15">
        <v>0</v>
      </c>
      <c r="F45" s="15">
        <v>72</v>
      </c>
      <c r="G45" s="15">
        <v>0</v>
      </c>
      <c r="H45" s="15">
        <v>0</v>
      </c>
      <c r="I45" s="15">
        <v>0</v>
      </c>
      <c r="J45" s="15">
        <v>0</v>
      </c>
      <c r="K45" s="13"/>
      <c r="L45" s="15" t="s">
        <v>196</v>
      </c>
      <c r="M45" s="15" t="s">
        <v>196</v>
      </c>
    </row>
    <row r="46" spans="1:13" ht="15" customHeight="1" x14ac:dyDescent="0.2">
      <c r="A46" s="3" t="s">
        <v>53</v>
      </c>
      <c r="B46" s="33" t="s">
        <v>105</v>
      </c>
      <c r="C46" s="33" t="s">
        <v>197</v>
      </c>
      <c r="D46" s="15">
        <f t="shared" si="13"/>
        <v>108</v>
      </c>
      <c r="E46" s="15">
        <v>0</v>
      </c>
      <c r="F46" s="15">
        <v>108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/>
      <c r="M46" s="15" t="s">
        <v>197</v>
      </c>
    </row>
    <row r="47" spans="1:13" ht="15" customHeight="1" x14ac:dyDescent="0.2">
      <c r="A47" s="3"/>
      <c r="B47" s="3"/>
      <c r="C47" s="3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s="9" customFormat="1" ht="15" customHeight="1" x14ac:dyDescent="0.2">
      <c r="A48" s="11" t="s">
        <v>67</v>
      </c>
      <c r="B48" s="11" t="s">
        <v>109</v>
      </c>
      <c r="C48" s="8" t="s">
        <v>115</v>
      </c>
      <c r="D48" s="16">
        <f>SUM(D49:D51)</f>
        <v>315</v>
      </c>
      <c r="E48" s="16">
        <f t="shared" ref="E48:M48" si="14">SUM(E49:E51)</f>
        <v>45</v>
      </c>
      <c r="F48" s="16">
        <f t="shared" si="14"/>
        <v>270</v>
      </c>
      <c r="G48" s="16">
        <f t="shared" si="14"/>
        <v>0</v>
      </c>
      <c r="H48" s="16">
        <f t="shared" si="14"/>
        <v>0</v>
      </c>
      <c r="I48" s="16">
        <f t="shared" si="14"/>
        <v>0</v>
      </c>
      <c r="J48" s="16">
        <f t="shared" si="14"/>
        <v>0</v>
      </c>
      <c r="K48" s="16">
        <f t="shared" si="14"/>
        <v>0</v>
      </c>
      <c r="L48" s="16">
        <f t="shared" si="14"/>
        <v>0</v>
      </c>
      <c r="M48" s="16">
        <f t="shared" si="14"/>
        <v>0</v>
      </c>
    </row>
    <row r="49" spans="1:16" ht="15" customHeight="1" x14ac:dyDescent="0.2">
      <c r="A49" s="33" t="s">
        <v>111</v>
      </c>
      <c r="B49" s="33" t="s">
        <v>112</v>
      </c>
      <c r="C49" s="3" t="s">
        <v>40</v>
      </c>
      <c r="D49" s="15">
        <f>E49+F49</f>
        <v>135</v>
      </c>
      <c r="E49" s="15">
        <f>F49/2</f>
        <v>45</v>
      </c>
      <c r="F49" s="15">
        <v>90</v>
      </c>
      <c r="G49" s="15"/>
      <c r="H49" s="15"/>
      <c r="I49" s="15">
        <v>0</v>
      </c>
      <c r="J49" s="15">
        <v>0</v>
      </c>
      <c r="K49" s="15">
        <v>0</v>
      </c>
      <c r="L49" s="15">
        <v>0</v>
      </c>
      <c r="M49" s="15" t="s">
        <v>195</v>
      </c>
    </row>
    <row r="50" spans="1:16" ht="15" customHeight="1" x14ac:dyDescent="0.2">
      <c r="A50" s="3" t="s">
        <v>52</v>
      </c>
      <c r="B50" s="33" t="s">
        <v>104</v>
      </c>
      <c r="C50" s="2"/>
      <c r="D50" s="15">
        <f t="shared" ref="D50:D53" si="15">E50+F50</f>
        <v>0</v>
      </c>
      <c r="E50" s="15">
        <f t="shared" ref="E50:E52" si="16">F50/2</f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 t="s">
        <v>196</v>
      </c>
      <c r="M50" s="15" t="s">
        <v>196</v>
      </c>
    </row>
    <row r="51" spans="1:16" ht="15" customHeight="1" x14ac:dyDescent="0.2">
      <c r="A51" s="3" t="s">
        <v>53</v>
      </c>
      <c r="B51" s="33" t="s">
        <v>105</v>
      </c>
      <c r="C51" s="3" t="s">
        <v>43</v>
      </c>
      <c r="D51" s="15">
        <f t="shared" si="15"/>
        <v>180</v>
      </c>
      <c r="E51" s="15"/>
      <c r="F51" s="15">
        <v>180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 t="s">
        <v>197</v>
      </c>
    </row>
    <row r="52" spans="1:16" ht="15" customHeight="1" x14ac:dyDescent="0.2">
      <c r="A52" s="63"/>
      <c r="B52" s="63"/>
      <c r="C52" s="63"/>
      <c r="D52" s="15">
        <f t="shared" si="15"/>
        <v>0</v>
      </c>
      <c r="E52" s="15">
        <f t="shared" si="16"/>
        <v>0</v>
      </c>
      <c r="F52" s="15"/>
      <c r="G52" s="15"/>
      <c r="H52" s="15"/>
      <c r="I52" s="15"/>
      <c r="J52" s="15"/>
      <c r="K52" s="15"/>
      <c r="L52" s="15"/>
      <c r="M52" s="15"/>
    </row>
    <row r="53" spans="1:16" ht="15" customHeight="1" x14ac:dyDescent="0.2">
      <c r="A53" s="29" t="s">
        <v>54</v>
      </c>
      <c r="B53" s="35" t="s">
        <v>82</v>
      </c>
      <c r="C53" s="29" t="s">
        <v>43</v>
      </c>
      <c r="D53" s="15">
        <f t="shared" si="15"/>
        <v>80</v>
      </c>
      <c r="E53" s="15">
        <v>40</v>
      </c>
      <c r="F53" s="15">
        <v>40</v>
      </c>
      <c r="G53" s="15">
        <v>40</v>
      </c>
      <c r="H53" s="15"/>
      <c r="I53" s="15">
        <v>0</v>
      </c>
      <c r="J53" s="15">
        <v>0</v>
      </c>
      <c r="K53" s="15">
        <v>0</v>
      </c>
      <c r="L53" s="15">
        <v>0</v>
      </c>
      <c r="M53" s="15" t="s">
        <v>197</v>
      </c>
    </row>
    <row r="54" spans="1:16" ht="15" customHeight="1" x14ac:dyDescent="0.2">
      <c r="A54" s="32"/>
      <c r="B54" s="32"/>
      <c r="C54" s="7"/>
      <c r="D54" s="25"/>
      <c r="E54" s="26"/>
      <c r="F54" s="15"/>
      <c r="G54" s="15"/>
      <c r="H54" s="15"/>
      <c r="I54" s="15"/>
      <c r="J54" s="15"/>
      <c r="K54" s="15"/>
      <c r="L54" s="15"/>
      <c r="M54" s="15"/>
    </row>
    <row r="55" spans="1:16" ht="15" customHeight="1" x14ac:dyDescent="0.2">
      <c r="A55" s="4" t="s">
        <v>55</v>
      </c>
      <c r="B55" s="4" t="s">
        <v>56</v>
      </c>
      <c r="C55" s="28"/>
      <c r="D55" s="24"/>
      <c r="E55" s="23"/>
      <c r="F55" s="13"/>
      <c r="G55" s="13"/>
      <c r="H55" s="13"/>
      <c r="I55" s="13"/>
      <c r="J55" s="13"/>
      <c r="K55" s="13"/>
      <c r="L55" s="13"/>
      <c r="M55" s="15"/>
    </row>
    <row r="56" spans="1:16" ht="15" customHeight="1" x14ac:dyDescent="0.2">
      <c r="A56" s="4"/>
      <c r="B56" s="4"/>
      <c r="C56" s="5"/>
      <c r="D56" s="17"/>
      <c r="E56" s="17"/>
      <c r="F56" s="13"/>
      <c r="G56" s="27"/>
      <c r="H56" s="66"/>
      <c r="I56" s="13"/>
      <c r="J56" s="13"/>
      <c r="K56" s="13"/>
      <c r="L56" s="13"/>
      <c r="M56" s="15"/>
    </row>
    <row r="57" spans="1:16" s="38" customFormat="1" ht="23.1" customHeight="1" x14ac:dyDescent="0.2">
      <c r="B57" s="36" t="s">
        <v>117</v>
      </c>
      <c r="C57" s="39"/>
      <c r="D57" s="40">
        <f>D5+D21+D33+D53</f>
        <v>4947.5</v>
      </c>
      <c r="E57" s="40">
        <f t="shared" ref="E57:M57" si="17">E5+E21+E33+E53</f>
        <v>1491.5</v>
      </c>
      <c r="F57" s="40">
        <f t="shared" si="17"/>
        <v>3456</v>
      </c>
      <c r="G57" s="40">
        <f t="shared" si="17"/>
        <v>562</v>
      </c>
      <c r="H57" s="40">
        <f t="shared" si="17"/>
        <v>98</v>
      </c>
      <c r="I57" s="40">
        <f t="shared" si="17"/>
        <v>0</v>
      </c>
      <c r="J57" s="40">
        <f t="shared" si="17"/>
        <v>0</v>
      </c>
      <c r="K57" s="40">
        <f t="shared" si="17"/>
        <v>0</v>
      </c>
      <c r="L57" s="40">
        <f t="shared" si="17"/>
        <v>0</v>
      </c>
      <c r="M57" s="40" t="e">
        <f t="shared" si="17"/>
        <v>#VALUE!</v>
      </c>
    </row>
    <row r="58" spans="1:16" ht="23.1" customHeight="1" thickBot="1" x14ac:dyDescent="0.25">
      <c r="A58" s="67"/>
      <c r="B58" s="6"/>
      <c r="C58" s="6"/>
      <c r="D58" s="18"/>
      <c r="E58" s="19"/>
      <c r="F58" s="20"/>
      <c r="G58" s="41"/>
      <c r="H58" s="42"/>
      <c r="I58" s="49">
        <f>I57/36</f>
        <v>0</v>
      </c>
      <c r="J58" s="49">
        <f t="shared" ref="J58:M58" si="18">J57/36</f>
        <v>0</v>
      </c>
      <c r="K58" s="49">
        <f t="shared" si="18"/>
        <v>0</v>
      </c>
      <c r="L58" s="49">
        <f t="shared" si="18"/>
        <v>0</v>
      </c>
      <c r="M58" s="49" t="e">
        <f t="shared" si="18"/>
        <v>#VALUE!</v>
      </c>
      <c r="P58" s="62" t="e">
        <f>O58-M58</f>
        <v>#VALUE!</v>
      </c>
    </row>
    <row r="59" spans="1:16" ht="23.1" customHeight="1" x14ac:dyDescent="0.2">
      <c r="A59" s="67"/>
      <c r="B59" s="6"/>
      <c r="C59" s="6"/>
      <c r="D59" s="18"/>
      <c r="E59" s="18"/>
      <c r="F59" s="43"/>
      <c r="G59" s="235" t="s">
        <v>59</v>
      </c>
      <c r="H59" s="236"/>
      <c r="I59" s="44"/>
      <c r="J59" s="44"/>
      <c r="K59" s="44"/>
      <c r="L59" s="44"/>
      <c r="M59" s="45"/>
    </row>
    <row r="60" spans="1:16" ht="14.1" customHeight="1" x14ac:dyDescent="0.2">
      <c r="A60" s="237" t="s">
        <v>58</v>
      </c>
      <c r="B60" s="238"/>
      <c r="C60" s="238"/>
      <c r="D60" s="238"/>
      <c r="E60" s="238"/>
      <c r="F60" s="239" t="s">
        <v>57</v>
      </c>
      <c r="G60" s="242" t="s">
        <v>61</v>
      </c>
      <c r="H60" s="243"/>
      <c r="I60" s="15"/>
      <c r="J60" s="15"/>
      <c r="K60" s="15"/>
      <c r="L60" s="15"/>
      <c r="M60" s="15"/>
    </row>
    <row r="61" spans="1:16" ht="23.1" customHeight="1" x14ac:dyDescent="0.2">
      <c r="A61" s="244" t="s">
        <v>60</v>
      </c>
      <c r="B61" s="245"/>
      <c r="C61" s="245"/>
      <c r="D61" s="245"/>
      <c r="E61" s="245"/>
      <c r="F61" s="240"/>
      <c r="G61" s="246" t="s">
        <v>63</v>
      </c>
      <c r="H61" s="247"/>
      <c r="I61" s="37"/>
      <c r="J61" s="37"/>
      <c r="K61" s="37"/>
      <c r="L61" s="37"/>
      <c r="M61" s="37"/>
      <c r="O61" s="50"/>
    </row>
    <row r="62" spans="1:16" ht="19.5" customHeight="1" x14ac:dyDescent="0.2">
      <c r="A62" s="248" t="s">
        <v>62</v>
      </c>
      <c r="B62" s="249"/>
      <c r="C62" s="249"/>
      <c r="D62" s="249"/>
      <c r="E62" s="249"/>
      <c r="F62" s="240"/>
      <c r="G62" s="246" t="s">
        <v>64</v>
      </c>
      <c r="H62" s="247"/>
      <c r="I62" s="15">
        <f t="shared" ref="I62:M62" si="19">COUNTIF(I7:I53,"э")</f>
        <v>2</v>
      </c>
      <c r="J62" s="15">
        <f t="shared" si="19"/>
        <v>2</v>
      </c>
      <c r="K62" s="15">
        <f t="shared" si="19"/>
        <v>0</v>
      </c>
      <c r="L62" s="15">
        <f t="shared" si="19"/>
        <v>4</v>
      </c>
      <c r="M62" s="15">
        <f t="shared" si="19"/>
        <v>4</v>
      </c>
    </row>
    <row r="63" spans="1:16" ht="12.95" customHeight="1" x14ac:dyDescent="0.2">
      <c r="A63" s="250"/>
      <c r="B63" s="251"/>
      <c r="C63" s="251"/>
      <c r="D63" s="251"/>
      <c r="E63" s="251"/>
      <c r="F63" s="240"/>
      <c r="G63" s="246" t="s">
        <v>65</v>
      </c>
      <c r="H63" s="247"/>
      <c r="I63" s="15">
        <f>COUNTIF(I7:I54,"дз")</f>
        <v>1</v>
      </c>
      <c r="J63" s="15">
        <f t="shared" ref="J63:M63" si="20">COUNTIF(J7:J54,"дз")</f>
        <v>9</v>
      </c>
      <c r="K63" s="15">
        <f t="shared" si="20"/>
        <v>2</v>
      </c>
      <c r="L63" s="15">
        <f t="shared" si="20"/>
        <v>8</v>
      </c>
      <c r="M63" s="15">
        <f t="shared" si="20"/>
        <v>3</v>
      </c>
    </row>
    <row r="64" spans="1:16" ht="12" customHeight="1" x14ac:dyDescent="0.2">
      <c r="A64" s="252"/>
      <c r="B64" s="252"/>
      <c r="C64" s="252"/>
      <c r="D64" s="252"/>
      <c r="E64" s="252"/>
      <c r="F64" s="240"/>
      <c r="G64" s="246" t="s">
        <v>66</v>
      </c>
      <c r="H64" s="247"/>
      <c r="I64" s="15">
        <f>COUNTIF(I7:I53,"з")</f>
        <v>1</v>
      </c>
      <c r="J64" s="15">
        <f t="shared" ref="J64:M64" si="21">COUNTIF(J7:J53,"з")</f>
        <v>1</v>
      </c>
      <c r="K64" s="15">
        <f t="shared" si="21"/>
        <v>1</v>
      </c>
      <c r="L64" s="15">
        <f t="shared" si="21"/>
        <v>1</v>
      </c>
      <c r="M64" s="15">
        <f t="shared" si="21"/>
        <v>4</v>
      </c>
    </row>
    <row r="65" spans="1:13" ht="14.1" customHeight="1" x14ac:dyDescent="0.2">
      <c r="A65" s="2"/>
      <c r="B65" s="2"/>
      <c r="C65" s="2"/>
      <c r="D65" s="13"/>
      <c r="E65" s="65"/>
      <c r="F65" s="240"/>
      <c r="G65" s="242"/>
      <c r="H65" s="243"/>
      <c r="I65" s="15"/>
      <c r="J65" s="15"/>
      <c r="K65" s="15"/>
      <c r="L65" s="15"/>
      <c r="M65" s="46"/>
    </row>
    <row r="66" spans="1:13" ht="12" customHeight="1" thickBot="1" x14ac:dyDescent="0.25">
      <c r="A66" s="2"/>
      <c r="B66" s="2"/>
      <c r="C66" s="2"/>
      <c r="D66" s="13"/>
      <c r="E66" s="65"/>
      <c r="F66" s="241"/>
      <c r="G66" s="47"/>
      <c r="H66" s="47"/>
      <c r="I66" s="47"/>
      <c r="J66" s="47"/>
      <c r="K66" s="47"/>
      <c r="L66" s="47"/>
      <c r="M66" s="48"/>
    </row>
    <row r="67" spans="1:13" ht="12.95" customHeight="1" x14ac:dyDescent="0.2">
      <c r="A67" s="2"/>
      <c r="B67" s="2"/>
      <c r="C67" s="2"/>
      <c r="D67" s="13"/>
      <c r="E67" s="13"/>
      <c r="F67" s="17"/>
      <c r="I67" s="17"/>
      <c r="J67" s="17"/>
      <c r="K67" s="17"/>
      <c r="L67" s="17"/>
      <c r="M67" s="17"/>
    </row>
  </sheetData>
  <mergeCells count="30">
    <mergeCell ref="G59:H59"/>
    <mergeCell ref="A60:E60"/>
    <mergeCell ref="F60:F66"/>
    <mergeCell ref="G60:H60"/>
    <mergeCell ref="A61:E61"/>
    <mergeCell ref="G61:H61"/>
    <mergeCell ref="A62:E63"/>
    <mergeCell ref="G62:H62"/>
    <mergeCell ref="G63:H63"/>
    <mergeCell ref="A64:E64"/>
    <mergeCell ref="G64:H64"/>
    <mergeCell ref="G65:H65"/>
    <mergeCell ref="A1:A4"/>
    <mergeCell ref="B1:B4"/>
    <mergeCell ref="C1:C4"/>
    <mergeCell ref="D1:H1"/>
    <mergeCell ref="I1:M2"/>
    <mergeCell ref="D2:D4"/>
    <mergeCell ref="E2:E4"/>
    <mergeCell ref="F2:H2"/>
    <mergeCell ref="F3:F4"/>
    <mergeCell ref="G3:H3"/>
    <mergeCell ref="I3:J3"/>
    <mergeCell ref="K3:L3"/>
    <mergeCell ref="I7:I8"/>
    <mergeCell ref="J10:J11"/>
    <mergeCell ref="L7:L8"/>
    <mergeCell ref="L10:L11"/>
    <mergeCell ref="C7:C8"/>
    <mergeCell ref="C10:C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Сводные данные по бюджету</vt:lpstr>
      <vt:lpstr>График</vt:lpstr>
      <vt:lpstr>учебный план (печать)</vt:lpstr>
      <vt:lpstr>кабинет</vt:lpstr>
      <vt:lpstr>экзамены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Копия эм 2013-2014.xls</dc:title>
  <dc:creator>Попова</dc:creator>
  <cp:lastModifiedBy>Наталья В. Шешегова</cp:lastModifiedBy>
  <cp:lastPrinted>2019-10-21T11:13:49Z</cp:lastPrinted>
  <dcterms:created xsi:type="dcterms:W3CDTF">2016-11-18T11:28:42Z</dcterms:created>
  <dcterms:modified xsi:type="dcterms:W3CDTF">2019-10-21T11:26:58Z</dcterms:modified>
</cp:coreProperties>
</file>